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1.JR_LEONE_2024\7.CEM_Policlínica_ Formosa_GO\1.5.AnexoXXV_Filial\"/>
    </mc:Choice>
  </mc:AlternateContent>
  <xr:revisionPtr revIDLastSave="0" documentId="13_ncr:1_{13A8C0FF-DF1E-4038-9913-74182DCC5E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  <externalReference r:id="rId3"/>
  </externalReferences>
  <definedNames>
    <definedName name="_xlnm.Print_Area" localSheetId="0">'ANEXO_XXV_-_COMPARATIVO_FINANC_'!$A$1:$D$100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C74" i="1"/>
  <c r="C68" i="1"/>
  <c r="C67" i="1"/>
  <c r="C65" i="1"/>
  <c r="C66" i="1"/>
  <c r="C63" i="1"/>
  <c r="C62" i="1"/>
  <c r="C61" i="1"/>
  <c r="E59" i="1"/>
  <c r="C52" i="1"/>
  <c r="C47" i="1"/>
  <c r="C43" i="1"/>
  <c r="C41" i="1"/>
  <c r="C39" i="1"/>
  <c r="C21" i="1"/>
  <c r="C36" i="1" l="1"/>
  <c r="C91" i="1"/>
  <c r="C80" i="1"/>
  <c r="C75" i="1"/>
  <c r="C69" i="1"/>
  <c r="C56" i="1"/>
  <c r="C76" i="1" l="1"/>
  <c r="C49" i="1" l="1"/>
  <c r="C53" i="1" l="1"/>
  <c r="C57" i="1" s="1"/>
  <c r="E57" i="1" s="1"/>
  <c r="E60" i="1" l="1"/>
  <c r="C86" i="1" l="1"/>
  <c r="C44" i="1" l="1"/>
  <c r="E83" i="1" s="1"/>
  <c r="E84" i="1" s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<sst xmlns="http://schemas.openxmlformats.org/spreadsheetml/2006/main" count="89" uniqueCount="86">
  <si>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</si>
  <si>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ESTADUAL DA REGIÃO DO ENTORNO - FORMOSA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</si>
  <si>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</si>
  <si>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</si>
  <si>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</si>
  <si>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</si>
  <si>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 xml:space="preserve">02.529.3964/000 - </t>
  </si>
  <si>
    <t>NOME DA ORGANIZAÇÃO SOCIAL CONTRATADA</t>
  </si>
  <si>
    <t>INSTITUTO CEM -</t>
  </si>
  <si>
    <t>C.N.P.J SOB Nº</t>
  </si>
  <si>
    <t>12.053.184/0001 - 37</t>
  </si>
  <si>
    <t>NOME DA UNIDADE GERIDA:</t>
  </si>
  <si>
    <t>12.053.184/0008 - 03</t>
  </si>
  <si>
    <t xml:space="preserve">CONTRATO DE GESTÃO/ADITIVO </t>
  </si>
  <si>
    <t>Nº 03/2022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</si>
  <si>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</si>
  <si>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</si>
  <si>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</si>
  <si>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</si>
  <si>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</si>
  <si>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</si>
  <si>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</si>
  <si>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</si>
  <si>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</si>
  <si>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1241 - 3227-0 / 3263-6/738999258-2 AG 036- 584758,5 - BANCO CONTA MOVIMENTO</t>
  </si>
  <si>
    <t>1.2.1 Aplicação Financeiras - CEF - AG 1241 - 3738999258-2- PROVISÕES 3% - CUSTEIO</t>
  </si>
  <si>
    <t>1.2.2 CEF - Aplicação Financeira - AG 1241 - 3227-0 /3263-6 AG 036- 584585 - CUSTEIO</t>
  </si>
  <si>
    <t>1.2.3 CEF - Aplicação Financeira - AG 1241 - 3227-0  INVESTIMENTO</t>
  </si>
  <si>
    <t>SALDO ANTERIOR 1 = (1.1 + 1.2 + 1.2.1 + 1.2.2 + 1.2.3)</t>
  </si>
  <si>
    <t>2 - ENTRADAS DE RECURSOS FINANCEIROS</t>
  </si>
  <si>
    <t>2.2 - REPASSE INVESTIMENTO - AG 1241 - 3227-0</t>
  </si>
  <si>
    <t>2.3 - RENDIMENTOS SOBRE APLICAÇÕES FINANCEIRAS  - CUSTEIO - AG1241 - 3227-0/3263-6 AG 036-5847585</t>
  </si>
  <si>
    <t>2.4 - RENDIMENTOS SOBRE APLICAÇÕES FINANCEIRAS  - INVESTIMENTO -  AG 1241 - 3227-0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</si>
  <si>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</si>
  <si>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</si>
  <si>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</si>
  <si>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1241 - 3227-0/3263-6 AG 036-5847585</t>
  </si>
  <si>
    <t>3.2 - RESGATE DE AOLICAÇAO FINANCEIRA - INVESTIMENTO -AG 1241 =3227-0</t>
  </si>
  <si>
    <t>TOTAL DOS RESGATES 3 = (3.2 + 3.2 )</t>
  </si>
  <si>
    <t>4 - APLICAÇÕES FINANCEIRAS</t>
  </si>
  <si>
    <t>4.1 - APLICAÇÃO FINANCEIRA -  CUSTEIO - AG 1241 - 3227-0/3263-6 AG 036-5847585</t>
  </si>
  <si>
    <t>TOTAL APLICAÇÃO FINANCEIRA - CUSTEIO</t>
  </si>
  <si>
    <t>4.1 - APLICAÇÃO FINANCEIRA -  INVESTIMENTO -AG1 241 -3227-0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</si>
  <si>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</si>
  <si>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</si>
  <si>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</si>
  <si>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</si>
  <si>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</si>
  <si>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</si>
  <si>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</si>
  <si>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</si>
  <si>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</si>
  <si>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</si>
  <si>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</si>
  <si>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</si>
  <si>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</si>
  <si>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</si>
  <si>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</si>
  <si>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</si>
  <si>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</si>
  <si>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</si>
  <si>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</si>
  <si>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</si>
  <si>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</si>
  <si>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</si>
  <si>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</si>
  <si>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</si>
  <si>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</si>
  <si>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</si>
  <si>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 xml:space="preserve">7.2  BANCO CONTA MOVIMENTO - AG 1241 -3227-0/73263-6 AG 036- 38999258-2 </t>
  </si>
  <si>
    <t>7.3  BANCO  APLICAÇÕES FINANCEIRAS - CUSTEIO - AG 1241 - 3227-0/3263-6 AG 036-5847585</t>
  </si>
  <si>
    <t>7.4  BANCO  APLICAÇÕES FINANCEIRAS - INVESTIMENTO -  AG 1241 - 3227-0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</si>
  <si>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</si>
  <si>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</si>
  <si>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</si>
  <si>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</si>
  <si>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</si>
  <si>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</si>
  <si>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</si>
  <si>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</si>
  <si>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</si>
  <si>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</si>
  <si>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</si>
  <si>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</si>
  <si>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MAIO 2024</t>
  </si>
  <si>
    <t>2.1 - REPASSE CUSTEIO/F.RESCISORIO/P.M..ENFERMAGEM - CEF - AG 1241 - 3227-0-  BANCO CONTA MOVIMENTO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</si>
</sst>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1" fillId="0" borderId="0" xfId="1"/>
    <xf numFmtId="0" fontId="6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4" fontId="0" fillId="0" borderId="0" xfId="0" applyNumberFormat="1" applyAlignment="1">
      <alignment horizontal="center"/>
    </xf>
    <xf numFmtId="0" fontId="6" fillId="3" borderId="14" xfId="0" applyFont="1" applyFill="1" applyBorder="1" applyAlignment="1">
      <alignment horizontal="left"/>
    </xf>
    <xf numFmtId="4" fontId="6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0" fillId="6" borderId="0" xfId="0" applyNumberFormat="1" applyFill="1"/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7" fillId="0" borderId="9" xfId="0" applyNumberFormat="1" applyFont="1" applyBorder="1" applyAlignment="1">
      <alignment horizontal="left" vertical="top"/>
    </xf>
    <xf numFmtId="4" fontId="7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/>
    </xf>
    <xf numFmtId="4" fontId="6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47625</xdr:rowOff>
    </xdr:from>
    <xdr:ext cx="1162046" cy="704856"/>
    <xdr:pic>
      <xdr:nvPicPr>
        <xdr:cNvPr id="4" name="Imagem 2">
          <a:extLst>
            <a:ext uri="{FF2B5EF4-FFF2-40B4-BE49-F238E27FC236}">
              <a16:creationId xmlns:a16="http://schemas.microsoft.com/office/drawing/2014/main" id="{4D4053DA-7CF5-4A94-908D-BB81F651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57175"/>
          <a:ext cx="1162046" cy="7048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3095635</xdr:colOff>
      <xdr:row>1</xdr:row>
      <xdr:rowOff>95250</xdr:rowOff>
    </xdr:from>
    <xdr:ext cx="7524753" cy="571500"/>
    <xdr:pic>
      <xdr:nvPicPr>
        <xdr:cNvPr id="5" name="Imagem 4">
          <a:extLst>
            <a:ext uri="{FF2B5EF4-FFF2-40B4-BE49-F238E27FC236}">
              <a16:creationId xmlns:a16="http://schemas.microsoft.com/office/drawing/2014/main" id="{7DF8FF73-8FE5-4812-9087-53615441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228985" y="304800"/>
          <a:ext cx="7524753" cy="5715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COMPARATIVO_2024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COMPARATIVO_2024/1.Comparativo_Policlinoca%20Formosa_Acumulado%20Receitas%20Or&#231;adas%20%20x%20Recebidas%20Folial%20Formos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1.Comparativo_Policlinoca%20Formosa_Acumulado%20Receitas%20Or&#231;adas%20%20x%20Recebidas%20Folial%20Formos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>
        <row r="35">
          <cell r="E35">
            <v>2165604.84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H4">
            <v>1859609.9</v>
          </cell>
        </row>
        <row r="5">
          <cell r="H5">
            <v>-188522.28999999998</v>
          </cell>
        </row>
        <row r="8">
          <cell r="H8">
            <v>13784.579999999998</v>
          </cell>
        </row>
        <row r="14">
          <cell r="H14">
            <v>205217.64</v>
          </cell>
        </row>
        <row r="15">
          <cell r="H15">
            <v>35637.51</v>
          </cell>
        </row>
        <row r="16">
          <cell r="H16">
            <v>29935.62</v>
          </cell>
        </row>
        <row r="20">
          <cell r="H20">
            <v>96151.17</v>
          </cell>
        </row>
        <row r="21">
          <cell r="H21">
            <v>0</v>
          </cell>
        </row>
        <row r="23">
          <cell r="H23">
            <v>18674.990000000002</v>
          </cell>
        </row>
        <row r="24">
          <cell r="H24">
            <v>-3708.83</v>
          </cell>
        </row>
        <row r="26">
          <cell r="H26">
            <v>1684</v>
          </cell>
        </row>
        <row r="28">
          <cell r="H28">
            <v>6748.03</v>
          </cell>
        </row>
        <row r="30">
          <cell r="H30">
            <v>676.98</v>
          </cell>
        </row>
        <row r="31">
          <cell r="H31">
            <v>8270.08</v>
          </cell>
        </row>
        <row r="32">
          <cell r="H32">
            <v>3458.03</v>
          </cell>
        </row>
        <row r="35">
          <cell r="H35">
            <v>107879.33</v>
          </cell>
        </row>
        <row r="36">
          <cell r="H36">
            <v>7430</v>
          </cell>
        </row>
        <row r="37">
          <cell r="H37">
            <v>7993.64</v>
          </cell>
        </row>
        <row r="40">
          <cell r="H40">
            <v>1057009.9100000001</v>
          </cell>
        </row>
        <row r="43">
          <cell r="H43">
            <v>138381.06999999998</v>
          </cell>
        </row>
        <row r="50">
          <cell r="H50">
            <v>21846.039999999997</v>
          </cell>
        </row>
        <row r="51">
          <cell r="H51">
            <v>69235.249999999185</v>
          </cell>
        </row>
      </sheetData>
      <sheetData sheetId="18">
        <row r="20">
          <cell r="H20">
            <v>1893395.89</v>
          </cell>
        </row>
        <row r="21">
          <cell r="H21">
            <v>2002289.45</v>
          </cell>
        </row>
        <row r="37">
          <cell r="H37">
            <v>1521850.2400000005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0"/>
  <sheetViews>
    <sheetView tabSelected="1" topLeftCell="A27" zoomScaleNormal="100" workbookViewId="0">
      <selection activeCell="B40" sqref="B40"/>
    </sheetView>
  </sheetViews>
  <sheetFormatPr defaultRowHeight="15.75" x14ac:dyDescent="0.25"/>
  <cols>
    <col min="1" max="1" width="2" style="1" customWidth="1"/>
    <col min="2" max="2" width="95" style="1" customWidth="1"/>
    <col min="3" max="3" width="69" style="41" customWidth="1"/>
    <col min="4" max="4" width="2.140625" style="1" customWidth="1"/>
    <col min="5" max="5" width="14.140625" style="1" bestFit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41"/>
      <c r="D1" s="1"/>
    </row>
    <row r="2" spans="2:4" customFormat="1" ht="58.5" customHeight="1" thickBot="1" x14ac:dyDescent="0.3">
      <c r="B2" s="2"/>
      <c r="C2" s="45"/>
      <c r="D2" s="1"/>
    </row>
    <row r="3" spans="2:4" customFormat="1" ht="13.5" customHeight="1" thickBot="1" x14ac:dyDescent="0.3">
      <c r="B3" s="3" t="s">
        <v>0</v>
      </c>
      <c r="C3" s="46"/>
      <c r="D3" s="1"/>
    </row>
    <row r="4" spans="2:4" customFormat="1" ht="9" hidden="1" customHeight="1" x14ac:dyDescent="0.25">
      <c r="B4" s="1"/>
      <c r="C4" s="41"/>
      <c r="D4" s="1"/>
    </row>
    <row r="5" spans="2:4" customFormat="1" ht="18.600000000000001" customHeight="1" x14ac:dyDescent="0.25">
      <c r="B5" s="66" t="s">
        <v>1</v>
      </c>
      <c r="C5" s="66"/>
      <c r="D5" s="1"/>
    </row>
    <row r="6" spans="2:4" customFormat="1" ht="4.5" customHeight="1" x14ac:dyDescent="0.25">
      <c r="B6" s="4"/>
      <c r="C6" s="41"/>
      <c r="D6" s="1"/>
    </row>
    <row r="7" spans="2:4" customFormat="1" ht="16.5" thickBot="1" x14ac:dyDescent="0.3">
      <c r="B7" s="67" t="s">
        <v>2</v>
      </c>
      <c r="C7" s="67"/>
      <c r="D7" s="1"/>
    </row>
    <row r="8" spans="2:4" customFormat="1" x14ac:dyDescent="0.25">
      <c r="B8" s="5"/>
      <c r="C8" s="47"/>
      <c r="D8" s="1"/>
    </row>
    <row r="9" spans="2:4" customFormat="1" x14ac:dyDescent="0.25">
      <c r="B9" s="6" t="s">
        <v>3</v>
      </c>
      <c r="C9" s="48" t="s">
        <v>4</v>
      </c>
      <c r="D9" s="1"/>
    </row>
    <row r="10" spans="2:4" customFormat="1" x14ac:dyDescent="0.25">
      <c r="B10" s="6" t="s">
        <v>5</v>
      </c>
      <c r="C10" s="48" t="s">
        <v>6</v>
      </c>
      <c r="D10" s="1"/>
    </row>
    <row r="11" spans="2:4" customFormat="1" x14ac:dyDescent="0.25">
      <c r="B11" s="6"/>
      <c r="C11" s="48"/>
      <c r="D11" s="1"/>
    </row>
    <row r="12" spans="2:4" customFormat="1" x14ac:dyDescent="0.25">
      <c r="B12" s="6" t="s">
        <v>7</v>
      </c>
      <c r="C12" s="48" t="s">
        <v>8</v>
      </c>
      <c r="D12" s="1"/>
    </row>
    <row r="13" spans="2:4" customFormat="1" x14ac:dyDescent="0.25">
      <c r="B13" s="7" t="s">
        <v>9</v>
      </c>
      <c r="C13" s="49" t="s">
        <v>10</v>
      </c>
      <c r="D13" s="1"/>
    </row>
    <row r="14" spans="2:4" customFormat="1" x14ac:dyDescent="0.25">
      <c r="B14" s="7"/>
      <c r="C14" s="48"/>
      <c r="D14" s="1"/>
    </row>
    <row r="15" spans="2:4" customFormat="1" x14ac:dyDescent="0.25">
      <c r="B15" s="7" t="s">
        <v>11</v>
      </c>
      <c r="C15" s="49" t="s">
        <v>1</v>
      </c>
      <c r="D15" s="1"/>
    </row>
    <row r="16" spans="2:4" customFormat="1" x14ac:dyDescent="0.25">
      <c r="B16" s="7" t="s">
        <v>9</v>
      </c>
      <c r="C16" s="48" t="s">
        <v>12</v>
      </c>
      <c r="D16" s="1"/>
    </row>
    <row r="17" spans="2:4" customFormat="1" x14ac:dyDescent="0.25">
      <c r="B17" s="7"/>
      <c r="C17" s="48"/>
      <c r="D17" s="1"/>
    </row>
    <row r="18" spans="2:4" customFormat="1" x14ac:dyDescent="0.25">
      <c r="B18" s="7" t="s">
        <v>13</v>
      </c>
      <c r="C18" s="49" t="s">
        <v>14</v>
      </c>
      <c r="D18" s="1"/>
    </row>
    <row r="19" spans="2:4" customFormat="1" x14ac:dyDescent="0.25">
      <c r="B19" s="7" t="s">
        <v>15</v>
      </c>
      <c r="C19" s="49" t="s">
        <v>16</v>
      </c>
      <c r="D19" s="1"/>
    </row>
    <row r="20" spans="2:4" customFormat="1" x14ac:dyDescent="0.25">
      <c r="B20" s="7"/>
      <c r="C20" s="48"/>
      <c r="D20" s="1"/>
    </row>
    <row r="21" spans="2:4" customFormat="1" x14ac:dyDescent="0.25">
      <c r="B21" s="7" t="s">
        <v>17</v>
      </c>
      <c r="C21" s="49">
        <f>'[1]Previsão Orçamentária Repasses'!$E$35</f>
        <v>2165604.84</v>
      </c>
      <c r="D21" s="1"/>
    </row>
    <row r="22" spans="2:4" customFormat="1" x14ac:dyDescent="0.25">
      <c r="B22" s="7"/>
      <c r="C22" s="48"/>
      <c r="D22" s="1"/>
    </row>
    <row r="23" spans="2:4" customFormat="1" x14ac:dyDescent="0.25">
      <c r="B23" s="7" t="s">
        <v>18</v>
      </c>
      <c r="C23" s="48"/>
      <c r="D23" s="1"/>
    </row>
    <row r="24" spans="2:4" customFormat="1" x14ac:dyDescent="0.25">
      <c r="B24" s="7"/>
      <c r="C24" s="48"/>
      <c r="D24" s="1"/>
    </row>
    <row r="25" spans="2:4" customFormat="1" x14ac:dyDescent="0.25">
      <c r="B25" s="8" t="s">
        <v>19</v>
      </c>
      <c r="C25" s="50" t="s">
        <v>84</v>
      </c>
      <c r="D25" s="1"/>
    </row>
    <row r="26" spans="2:4" customFormat="1" x14ac:dyDescent="0.25">
      <c r="B26" s="8"/>
      <c r="C26" s="48"/>
      <c r="D26" s="1"/>
    </row>
    <row r="27" spans="2:4" customFormat="1" ht="16.5" thickBot="1" x14ac:dyDescent="0.3">
      <c r="B27" s="9" t="s">
        <v>20</v>
      </c>
      <c r="C27" s="51"/>
      <c r="D27" s="1"/>
    </row>
    <row r="28" spans="2:4" customFormat="1" ht="16.5" thickBot="1" x14ac:dyDescent="0.3">
      <c r="B28" s="10" t="s">
        <v>21</v>
      </c>
      <c r="C28" s="52"/>
      <c r="D28" s="1"/>
    </row>
    <row r="29" spans="2:4" customFormat="1" ht="6.75" customHeight="1" thickBot="1" x14ac:dyDescent="0.3">
      <c r="B29" s="4"/>
      <c r="C29" s="41"/>
      <c r="D29" s="1"/>
    </row>
    <row r="30" spans="2:4" customFormat="1" ht="16.5" thickBot="1" x14ac:dyDescent="0.3">
      <c r="B30" s="11" t="s">
        <v>22</v>
      </c>
      <c r="C30" s="53"/>
      <c r="D30" s="1"/>
    </row>
    <row r="31" spans="2:4" customFormat="1" ht="19.350000000000001" customHeight="1" x14ac:dyDescent="0.25">
      <c r="B31" s="12" t="s">
        <v>23</v>
      </c>
      <c r="C31" s="44">
        <v>0</v>
      </c>
      <c r="D31" s="1"/>
    </row>
    <row r="32" spans="2:4" customFormat="1" ht="19.350000000000001" customHeight="1" x14ac:dyDescent="0.25">
      <c r="B32" s="13" t="s">
        <v>24</v>
      </c>
      <c r="C32" s="44">
        <v>32539.289999999397</v>
      </c>
      <c r="D32" s="1"/>
    </row>
    <row r="33" spans="2:4" customFormat="1" ht="19.350000000000001" customHeight="1" x14ac:dyDescent="0.25">
      <c r="B33" s="13" t="s">
        <v>25</v>
      </c>
      <c r="C33" s="44">
        <v>0</v>
      </c>
      <c r="D33" s="1"/>
    </row>
    <row r="34" spans="2:4" customFormat="1" ht="19.350000000000001" customHeight="1" x14ac:dyDescent="0.25">
      <c r="B34" s="13" t="s">
        <v>26</v>
      </c>
      <c r="C34" s="44">
        <v>1616959.22</v>
      </c>
      <c r="D34" s="1"/>
    </row>
    <row r="35" spans="2:4" customFormat="1" ht="19.350000000000001" customHeight="1" thickBot="1" x14ac:dyDescent="0.3">
      <c r="B35" s="14" t="s">
        <v>27</v>
      </c>
      <c r="C35" s="44">
        <v>0</v>
      </c>
      <c r="D35" s="1"/>
    </row>
    <row r="36" spans="2:4" customFormat="1" ht="16.5" thickBot="1" x14ac:dyDescent="0.3">
      <c r="B36" s="15" t="s">
        <v>28</v>
      </c>
      <c r="C36" s="16">
        <f>SUM(C31:C35)</f>
        <v>1649498.5099999993</v>
      </c>
      <c r="D36" s="1"/>
    </row>
    <row r="37" spans="2:4" customFormat="1" ht="5.25" customHeight="1" x14ac:dyDescent="0.25">
      <c r="C37" s="23"/>
    </row>
    <row r="38" spans="2:4" customFormat="1" ht="17.850000000000001" customHeight="1" thickBot="1" x14ac:dyDescent="0.3">
      <c r="B38" s="17" t="s">
        <v>29</v>
      </c>
      <c r="C38" s="54"/>
      <c r="D38" s="1"/>
    </row>
    <row r="39" spans="2:4" customFormat="1" x14ac:dyDescent="0.25">
      <c r="B39" s="5" t="s">
        <v>85</v>
      </c>
      <c r="C39" s="44">
        <f>SUM('[2]Fluxo Financ.Formosa 2024'!$H$4,)</f>
        <v>1859609.9</v>
      </c>
      <c r="D39" s="1"/>
    </row>
    <row r="40" spans="2:4" customFormat="1" x14ac:dyDescent="0.25">
      <c r="B40" s="18" t="s">
        <v>30</v>
      </c>
      <c r="C40" s="44">
        <v>0</v>
      </c>
      <c r="D40" s="1"/>
    </row>
    <row r="41" spans="2:4" customFormat="1" x14ac:dyDescent="0.25">
      <c r="B41" s="19" t="s">
        <v>31</v>
      </c>
      <c r="C41" s="44">
        <f>SUM('[2]Fluxo Financ.Formosa 2024'!$H$8,)</f>
        <v>13784.579999999998</v>
      </c>
      <c r="D41" s="1"/>
    </row>
    <row r="42" spans="2:4" customFormat="1" ht="15" customHeight="1" x14ac:dyDescent="0.25">
      <c r="B42" s="18" t="s">
        <v>32</v>
      </c>
      <c r="C42" s="44">
        <v>0</v>
      </c>
      <c r="D42" s="1"/>
    </row>
    <row r="43" spans="2:4" customFormat="1" ht="16.5" customHeight="1" thickBot="1" x14ac:dyDescent="0.3">
      <c r="B43" s="18" t="s">
        <v>33</v>
      </c>
      <c r="C43" s="44">
        <f>SUM('[2]Fluxo Financ.Formosa 2024'!$H$5,)</f>
        <v>-188522.28999999998</v>
      </c>
      <c r="D43" s="1"/>
    </row>
    <row r="44" spans="2:4" customFormat="1" ht="16.5" thickBot="1" x14ac:dyDescent="0.3">
      <c r="B44" s="15" t="s">
        <v>34</v>
      </c>
      <c r="C44" s="55">
        <f>SUM(C39:C43)</f>
        <v>1684872.19</v>
      </c>
      <c r="D44" s="1"/>
    </row>
    <row r="45" spans="2:4" customFormat="1" ht="4.5" customHeight="1" thickBot="1" x14ac:dyDescent="0.3">
      <c r="C45" s="23"/>
    </row>
    <row r="46" spans="2:4" customFormat="1" ht="16.5" thickBot="1" x14ac:dyDescent="0.3">
      <c r="B46" s="20" t="s">
        <v>35</v>
      </c>
      <c r="C46" s="56"/>
      <c r="D46" s="1"/>
    </row>
    <row r="47" spans="2:4" customFormat="1" ht="15.75" customHeight="1" x14ac:dyDescent="0.25">
      <c r="B47" s="5" t="s">
        <v>36</v>
      </c>
      <c r="C47" s="44">
        <f>SUM([2]Aplic.Financ.Formosa_2024!$H$21,)</f>
        <v>2002289.45</v>
      </c>
      <c r="D47" s="1"/>
    </row>
    <row r="48" spans="2:4" customFormat="1" ht="15.75" customHeight="1" thickBot="1" x14ac:dyDescent="0.3">
      <c r="B48" s="18" t="s">
        <v>37</v>
      </c>
      <c r="C48" s="44">
        <v>0</v>
      </c>
      <c r="D48" s="1"/>
    </row>
    <row r="49" spans="2:5" customFormat="1" ht="16.5" thickBot="1" x14ac:dyDescent="0.3">
      <c r="B49" s="15" t="s">
        <v>38</v>
      </c>
      <c r="C49" s="57">
        <f>SUM(C47:C48)</f>
        <v>2002289.45</v>
      </c>
      <c r="D49" s="1"/>
    </row>
    <row r="50" spans="2:5" customFormat="1" ht="4.5" customHeight="1" thickBot="1" x14ac:dyDescent="0.3">
      <c r="C50" s="23"/>
    </row>
    <row r="51" spans="2:5" customFormat="1" ht="16.5" thickBot="1" x14ac:dyDescent="0.3">
      <c r="B51" s="20" t="s">
        <v>39</v>
      </c>
      <c r="C51" s="56"/>
    </row>
    <row r="52" spans="2:5" customFormat="1" ht="16.5" thickBot="1" x14ac:dyDescent="0.3">
      <c r="B52" s="5" t="s">
        <v>40</v>
      </c>
      <c r="C52" s="44">
        <f>SUM([2]Aplic.Financ.Formosa_2024!$H$20,)</f>
        <v>1893395.89</v>
      </c>
      <c r="E52" s="21"/>
    </row>
    <row r="53" spans="2:5" customFormat="1" ht="16.5" thickBot="1" x14ac:dyDescent="0.3">
      <c r="B53" s="22" t="s">
        <v>41</v>
      </c>
      <c r="C53" s="58">
        <f>SUM(C52)</f>
        <v>1893395.89</v>
      </c>
      <c r="E53" s="23"/>
    </row>
    <row r="54" spans="2:5" customFormat="1" ht="16.5" thickBot="1" x14ac:dyDescent="0.3">
      <c r="B54" s="17" t="s">
        <v>39</v>
      </c>
      <c r="C54" s="54"/>
    </row>
    <row r="55" spans="2:5" customFormat="1" ht="16.5" thickBot="1" x14ac:dyDescent="0.3">
      <c r="B55" s="5" t="s">
        <v>42</v>
      </c>
      <c r="C55" s="44">
        <v>0</v>
      </c>
    </row>
    <row r="56" spans="2:5" customFormat="1" ht="16.5" thickBot="1" x14ac:dyDescent="0.3">
      <c r="B56" s="22" t="s">
        <v>43</v>
      </c>
      <c r="C56" s="58">
        <f>SUM(C55)</f>
        <v>0</v>
      </c>
    </row>
    <row r="57" spans="2:5" customFormat="1" ht="16.5" thickBot="1" x14ac:dyDescent="0.3">
      <c r="B57" s="15" t="s">
        <v>44</v>
      </c>
      <c r="C57" s="59">
        <f>C53+C56</f>
        <v>1893395.89</v>
      </c>
      <c r="E57" s="21">
        <f>C57-C49+C34+C35</f>
        <v>1508065.66</v>
      </c>
    </row>
    <row r="58" spans="2:5" customFormat="1" ht="3.75" customHeight="1" thickBot="1" x14ac:dyDescent="0.3">
      <c r="C58" s="23"/>
    </row>
    <row r="59" spans="2:5" customFormat="1" ht="15.75" customHeight="1" thickBot="1" x14ac:dyDescent="0.3">
      <c r="B59" s="20" t="s">
        <v>45</v>
      </c>
      <c r="C59" s="56"/>
      <c r="D59" s="1"/>
      <c r="E59" s="21">
        <f>SUM([2]Aplic.Financ.Formosa_2024!$H$37,)</f>
        <v>1521850.2400000005</v>
      </c>
    </row>
    <row r="60" spans="2:5" customFormat="1" ht="15.75" customHeight="1" thickBot="1" x14ac:dyDescent="0.3">
      <c r="B60" s="68" t="s">
        <v>46</v>
      </c>
      <c r="C60" s="68"/>
      <c r="E60" s="24">
        <f>E57-E59</f>
        <v>-13784.58000000054</v>
      </c>
    </row>
    <row r="61" spans="2:5" customFormat="1" x14ac:dyDescent="0.25">
      <c r="B61" s="25" t="s">
        <v>47</v>
      </c>
      <c r="C61" s="44">
        <f>SUM('[2]Fluxo Financ.Formosa 2024'!$H$14,+'[2]Fluxo Financ.Formosa 2024'!$H$16,)</f>
        <v>235153.26</v>
      </c>
      <c r="D61" s="1"/>
      <c r="E61" s="23"/>
    </row>
    <row r="62" spans="2:5" customFormat="1" x14ac:dyDescent="0.25">
      <c r="B62" s="26" t="s">
        <v>48</v>
      </c>
      <c r="C62" s="44">
        <f>SUM('[2]Fluxo Financ.Formosa 2024'!$H$40,+'[2]Fluxo Financ.Formosa 2024'!$H$43,)</f>
        <v>1195390.9800000002</v>
      </c>
      <c r="D62" s="1"/>
    </row>
    <row r="63" spans="2:5" customFormat="1" x14ac:dyDescent="0.25">
      <c r="B63" s="26" t="s">
        <v>49</v>
      </c>
      <c r="C63" s="44">
        <f>SUM('[2]Fluxo Financ.Formosa 2024'!$H$20,+'[2]Fluxo Financ.Formosa 2024'!$H$21,)</f>
        <v>96151.17</v>
      </c>
      <c r="D63" s="1"/>
    </row>
    <row r="64" spans="2:5" customFormat="1" x14ac:dyDescent="0.25">
      <c r="B64" s="26" t="s">
        <v>50</v>
      </c>
      <c r="C64" s="44">
        <v>0</v>
      </c>
      <c r="D64" s="1"/>
    </row>
    <row r="65" spans="2:5" customFormat="1" x14ac:dyDescent="0.25">
      <c r="B65" s="26" t="s">
        <v>51</v>
      </c>
      <c r="C65" s="44">
        <f>SUM('[2]Fluxo Financ.Formosa 2024'!$H$30,)</f>
        <v>676.98</v>
      </c>
      <c r="D65" s="1"/>
    </row>
    <row r="66" spans="2:5" customFormat="1" x14ac:dyDescent="0.25">
      <c r="B66" s="26" t="s">
        <v>52</v>
      </c>
      <c r="C66" s="44">
        <f>SUM('[2]Fluxo Financ.Formosa 2024'!$H$15,)</f>
        <v>35637.51</v>
      </c>
      <c r="D66" s="1"/>
    </row>
    <row r="67" spans="2:5" customFormat="1" x14ac:dyDescent="0.25">
      <c r="B67" s="27" t="s">
        <v>53</v>
      </c>
      <c r="C67" s="44">
        <f>SUM('[2]Fluxo Financ.Formosa 2024'!$H$31,+'[2]Fluxo Financ.Formosa 2024'!$H$32,+'[2]Fluxo Financ.Formosa 2024'!$H$35,+'[2]Fluxo Financ.Formosa 2024'!$H$36,+'[2]Fluxo Financ.Formosa 2024'!$H$37,)</f>
        <v>135031.08000000002</v>
      </c>
      <c r="D67" s="1"/>
    </row>
    <row r="68" spans="2:5" customFormat="1" ht="16.5" thickBot="1" x14ac:dyDescent="0.3">
      <c r="B68" s="28" t="s">
        <v>54</v>
      </c>
      <c r="C68" s="44">
        <f>SUM('[2]Fluxo Financ.Formosa 2024'!$H$23,+'[2]Fluxo Financ.Formosa 2024'!$H$24,+'[2]Fluxo Financ.Formosa 2024'!$H$26,+'[2]Fluxo Financ.Formosa 2024'!$H$28,)</f>
        <v>23398.190000000002</v>
      </c>
      <c r="D68" s="1"/>
      <c r="E68" s="23"/>
    </row>
    <row r="69" spans="2:5" customFormat="1" ht="16.5" thickBot="1" x14ac:dyDescent="0.3">
      <c r="B69" s="29" t="s">
        <v>55</v>
      </c>
      <c r="C69" s="57">
        <f>SUM(C61:C68)</f>
        <v>1721439.1700000002</v>
      </c>
      <c r="D69" s="1"/>
      <c r="E69" s="41"/>
    </row>
    <row r="70" spans="2:5" customFormat="1" ht="18" customHeight="1" thickBot="1" x14ac:dyDescent="0.3">
      <c r="B70" s="17" t="s">
        <v>56</v>
      </c>
      <c r="C70" s="54"/>
      <c r="D70" s="1"/>
    </row>
    <row r="71" spans="2:5" customFormat="1" ht="18" customHeight="1" x14ac:dyDescent="0.25">
      <c r="B71" s="25" t="s">
        <v>57</v>
      </c>
      <c r="C71" s="44">
        <v>0</v>
      </c>
      <c r="D71" s="1"/>
    </row>
    <row r="72" spans="2:5" customFormat="1" ht="18" customHeight="1" x14ac:dyDescent="0.25">
      <c r="B72" s="26" t="s">
        <v>58</v>
      </c>
      <c r="C72" s="44">
        <v>0</v>
      </c>
      <c r="D72" s="1"/>
    </row>
    <row r="73" spans="2:5" customFormat="1" ht="18" customHeight="1" x14ac:dyDescent="0.25">
      <c r="B73" s="26" t="s">
        <v>59</v>
      </c>
      <c r="C73" s="44">
        <v>0</v>
      </c>
      <c r="D73" s="1"/>
    </row>
    <row r="74" spans="2:5" customFormat="1" ht="18" customHeight="1" thickBot="1" x14ac:dyDescent="0.3">
      <c r="B74" s="30" t="s">
        <v>60</v>
      </c>
      <c r="C74" s="44">
        <f>SUM('[2]Fluxo Financ.Formosa 2024'!$H$50,)</f>
        <v>21846.039999999997</v>
      </c>
      <c r="D74" s="1"/>
    </row>
    <row r="75" spans="2:5" customFormat="1" ht="18" customHeight="1" thickBot="1" x14ac:dyDescent="0.3">
      <c r="B75" s="29" t="s">
        <v>61</v>
      </c>
      <c r="C75" s="57">
        <f>SUM(C71:C74)</f>
        <v>21846.039999999997</v>
      </c>
      <c r="D75" s="1"/>
    </row>
    <row r="76" spans="2:5" customFormat="1" ht="18" customHeight="1" thickBot="1" x14ac:dyDescent="0.3">
      <c r="B76" s="31" t="s">
        <v>62</v>
      </c>
      <c r="C76" s="57">
        <f>C69+C75</f>
        <v>1743285.2100000002</v>
      </c>
      <c r="D76" s="1"/>
    </row>
    <row r="77" spans="2:5" customFormat="1" ht="18" customHeight="1" thickBot="1" x14ac:dyDescent="0.3">
      <c r="B77" s="17" t="s">
        <v>63</v>
      </c>
      <c r="C77" s="54"/>
      <c r="D77" s="1"/>
    </row>
    <row r="78" spans="2:5" customFormat="1" ht="18" customHeight="1" x14ac:dyDescent="0.25">
      <c r="B78" s="5" t="s">
        <v>64</v>
      </c>
      <c r="C78" s="44">
        <v>0</v>
      </c>
      <c r="D78" s="1"/>
    </row>
    <row r="79" spans="2:5" customFormat="1" ht="18" customHeight="1" thickBot="1" x14ac:dyDescent="0.3">
      <c r="B79" s="18" t="s">
        <v>65</v>
      </c>
      <c r="C79" s="44">
        <v>0</v>
      </c>
      <c r="D79" s="1"/>
    </row>
    <row r="80" spans="2:5" customFormat="1" ht="18" customHeight="1" thickBot="1" x14ac:dyDescent="0.3">
      <c r="B80" s="15" t="s">
        <v>66</v>
      </c>
      <c r="C80" s="57">
        <f>SUM(C78:C79)</f>
        <v>0</v>
      </c>
      <c r="D80" s="1"/>
    </row>
    <row r="81" spans="2:5" customFormat="1" ht="18" customHeight="1" thickBot="1" x14ac:dyDescent="0.3">
      <c r="B81" s="11" t="s">
        <v>67</v>
      </c>
      <c r="C81" s="60"/>
    </row>
    <row r="82" spans="2:5" customFormat="1" ht="18" customHeight="1" x14ac:dyDescent="0.25">
      <c r="B82" s="32" t="s">
        <v>68</v>
      </c>
      <c r="C82" s="44">
        <v>0</v>
      </c>
    </row>
    <row r="83" spans="2:5" customFormat="1" ht="18" customHeight="1" x14ac:dyDescent="0.25">
      <c r="B83" s="33" t="s">
        <v>69</v>
      </c>
      <c r="C83" s="44">
        <f>SUM('[2]Fluxo Financ.Formosa 2024'!$H$51,)</f>
        <v>69235.249999999185</v>
      </c>
      <c r="E83" s="23">
        <f>C36+C44-C76</f>
        <v>1591085.4899999991</v>
      </c>
    </row>
    <row r="84" spans="2:5" customFormat="1" ht="18" customHeight="1" x14ac:dyDescent="0.25">
      <c r="B84" s="33" t="s">
        <v>70</v>
      </c>
      <c r="C84" s="44">
        <f>SUM([2]Aplic.Financ.Formosa_2024!$H$37,)</f>
        <v>1521850.2400000005</v>
      </c>
      <c r="E84" s="43">
        <f>C86-E83</f>
        <v>0</v>
      </c>
    </row>
    <row r="85" spans="2:5" customFormat="1" ht="18" customHeight="1" thickBot="1" x14ac:dyDescent="0.3">
      <c r="B85" s="34" t="s">
        <v>71</v>
      </c>
      <c r="C85" s="44">
        <v>0</v>
      </c>
      <c r="E85" s="35"/>
    </row>
    <row r="86" spans="2:5" customFormat="1" ht="18" customHeight="1" thickBot="1" x14ac:dyDescent="0.3">
      <c r="B86" s="36" t="s">
        <v>72</v>
      </c>
      <c r="C86" s="37">
        <f>SUM(C82:C85)</f>
        <v>1591085.4899999998</v>
      </c>
      <c r="E86" s="23"/>
    </row>
    <row r="87" spans="2:5" customFormat="1" ht="18" customHeight="1" thickBot="1" x14ac:dyDescent="0.3">
      <c r="B87" s="11" t="s">
        <v>73</v>
      </c>
      <c r="C87" s="60"/>
      <c r="E87" s="23"/>
    </row>
    <row r="88" spans="2:5" customFormat="1" ht="18" customHeight="1" x14ac:dyDescent="0.25">
      <c r="B88" s="32" t="s">
        <v>74</v>
      </c>
      <c r="C88" s="44">
        <v>0</v>
      </c>
    </row>
    <row r="89" spans="2:5" customFormat="1" ht="18" customHeight="1" x14ac:dyDescent="0.25">
      <c r="B89" s="33" t="s">
        <v>75</v>
      </c>
      <c r="C89" s="44">
        <v>0</v>
      </c>
    </row>
    <row r="90" spans="2:5" customFormat="1" ht="18" customHeight="1" thickBot="1" x14ac:dyDescent="0.3">
      <c r="B90" s="33" t="s">
        <v>76</v>
      </c>
      <c r="C90" s="44">
        <v>0</v>
      </c>
    </row>
    <row r="91" spans="2:5" customFormat="1" ht="18" customHeight="1" thickBot="1" x14ac:dyDescent="0.3">
      <c r="B91" s="36" t="s">
        <v>77</v>
      </c>
      <c r="C91" s="37">
        <f>SUM(C88:C90)</f>
        <v>0</v>
      </c>
    </row>
    <row r="92" spans="2:5" customFormat="1" ht="18" customHeight="1" x14ac:dyDescent="0.25">
      <c r="B92" s="38" t="s">
        <v>78</v>
      </c>
      <c r="C92" s="61"/>
    </row>
    <row r="93" spans="2:5" customFormat="1" ht="18" customHeight="1" thickBot="1" x14ac:dyDescent="0.3">
      <c r="B93" s="39"/>
      <c r="C93" s="62"/>
    </row>
    <row r="94" spans="2:5" customFormat="1" ht="19.350000000000001" customHeight="1" x14ac:dyDescent="0.25">
      <c r="B94" s="40"/>
      <c r="C94" s="63"/>
      <c r="D94" s="41"/>
    </row>
    <row r="95" spans="2:5" customFormat="1" x14ac:dyDescent="0.25">
      <c r="B95" s="4" t="s">
        <v>79</v>
      </c>
      <c r="C95" s="64"/>
      <c r="D95" s="1"/>
    </row>
    <row r="96" spans="2:5" customFormat="1" x14ac:dyDescent="0.25">
      <c r="B96" s="4" t="s">
        <v>80</v>
      </c>
      <c r="C96" s="64" t="s">
        <v>81</v>
      </c>
      <c r="D96" s="1"/>
    </row>
    <row r="97" spans="2:4" customFormat="1" x14ac:dyDescent="0.25">
      <c r="B97" s="4"/>
      <c r="C97" s="64"/>
      <c r="D97" s="1"/>
    </row>
    <row r="98" spans="2:4" customFormat="1" x14ac:dyDescent="0.25">
      <c r="B98" s="4" t="s">
        <v>82</v>
      </c>
      <c r="C98" s="64"/>
      <c r="D98" s="1"/>
    </row>
    <row r="99" spans="2:4" customFormat="1" x14ac:dyDescent="0.25">
      <c r="B99" s="4" t="s">
        <v>83</v>
      </c>
      <c r="C99" s="64"/>
      <c r="D99" s="1"/>
    </row>
    <row r="100" spans="2:4" customFormat="1" ht="16.5" thickBot="1" x14ac:dyDescent="0.3">
      <c r="B100" s="42"/>
      <c r="C100" s="65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2024-01-26T15:37:32Z</cp:lastPrinted>
  <dcterms:created xsi:type="dcterms:W3CDTF">2015-06-05T18:19:34Z</dcterms:created>
  <dcterms:modified xsi:type="dcterms:W3CDTF">2024-06-22T16:08:50Z</dcterms:modified>
</cp:coreProperties>
</file>