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 - A TROCA/QUIRINOPOLIS/"/>
    </mc:Choice>
  </mc:AlternateContent>
  <xr:revisionPtr revIDLastSave="0" documentId="8_{7697836F-836E-4AAC-BEFF-CA0AA4B670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estão " sheetId="1" r:id="rId1"/>
    <sheet name="Controle de Convenção" sheetId="2" r:id="rId2"/>
  </sheets>
  <definedNames>
    <definedName name="_xlnm._FilterDatabase" localSheetId="0" hidden="1">'Gestão '!$D$6:$E$79</definedName>
    <definedName name="_xlnm.Print_Area" localSheetId="0">'Gestão '!$A$1:$AI$176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1" l="1"/>
  <c r="AB21" i="1"/>
  <c r="AB41" i="1"/>
  <c r="AB35" i="1"/>
  <c r="S8" i="1"/>
  <c r="Z8" i="1" s="1"/>
  <c r="V8" i="1"/>
  <c r="S9" i="1"/>
  <c r="Z9" i="1" s="1"/>
  <c r="V9" i="1"/>
  <c r="X9" i="1"/>
  <c r="S10" i="1"/>
  <c r="Z10" i="1" s="1"/>
  <c r="V10" i="1"/>
  <c r="S11" i="1"/>
  <c r="Z11" i="1" s="1"/>
  <c r="V11" i="1"/>
  <c r="S12" i="1"/>
  <c r="V12" i="1"/>
  <c r="Z12" i="1"/>
  <c r="S13" i="1"/>
  <c r="Z13" i="1" s="1"/>
  <c r="V13" i="1"/>
  <c r="X13" i="1"/>
  <c r="S14" i="1"/>
  <c r="V14" i="1"/>
  <c r="Z14" i="1"/>
  <c r="S15" i="1"/>
  <c r="Z15" i="1" s="1"/>
  <c r="V15" i="1"/>
  <c r="X15" i="1"/>
  <c r="S16" i="1"/>
  <c r="Z16" i="1" s="1"/>
  <c r="V16" i="1"/>
  <c r="S17" i="1"/>
  <c r="Z17" i="1" s="1"/>
  <c r="V17" i="1"/>
  <c r="X17" i="1"/>
  <c r="S18" i="1"/>
  <c r="V18" i="1"/>
  <c r="Z18" i="1"/>
  <c r="S19" i="1"/>
  <c r="Z19" i="1" s="1"/>
  <c r="V19" i="1"/>
  <c r="S20" i="1"/>
  <c r="V20" i="1"/>
  <c r="Z20" i="1"/>
  <c r="S21" i="1"/>
  <c r="Z21" i="1" s="1"/>
  <c r="V21" i="1"/>
  <c r="X21" i="1"/>
  <c r="S22" i="1"/>
  <c r="V22" i="1"/>
  <c r="Z22" i="1"/>
  <c r="S23" i="1"/>
  <c r="Z23" i="1" s="1"/>
  <c r="V23" i="1"/>
  <c r="X23" i="1"/>
  <c r="S24" i="1"/>
  <c r="Z24" i="1" s="1"/>
  <c r="V24" i="1"/>
  <c r="S25" i="1"/>
  <c r="Z25" i="1" s="1"/>
  <c r="V25" i="1"/>
  <c r="X25" i="1"/>
  <c r="S26" i="1"/>
  <c r="V26" i="1"/>
  <c r="Z26" i="1"/>
  <c r="S27" i="1"/>
  <c r="Z27" i="1" s="1"/>
  <c r="V27" i="1"/>
  <c r="S28" i="1"/>
  <c r="V28" i="1"/>
  <c r="Z28" i="1"/>
  <c r="S29" i="1"/>
  <c r="Z29" i="1" s="1"/>
  <c r="V29" i="1"/>
  <c r="X29" i="1"/>
  <c r="S30" i="1"/>
  <c r="V30" i="1"/>
  <c r="Z30" i="1"/>
  <c r="S31" i="1"/>
  <c r="Z31" i="1" s="1"/>
  <c r="V31" i="1"/>
  <c r="X31" i="1"/>
  <c r="S32" i="1"/>
  <c r="Z32" i="1" s="1"/>
  <c r="V32" i="1"/>
  <c r="S33" i="1"/>
  <c r="Z33" i="1" s="1"/>
  <c r="V33" i="1"/>
  <c r="X33" i="1"/>
  <c r="S34" i="1"/>
  <c r="V34" i="1"/>
  <c r="Z34" i="1"/>
  <c r="S35" i="1"/>
  <c r="Z35" i="1" s="1"/>
  <c r="V35" i="1"/>
  <c r="V36" i="1"/>
  <c r="V37" i="1"/>
  <c r="S38" i="1"/>
  <c r="V38" i="1"/>
  <c r="Z38" i="1"/>
  <c r="S39" i="1"/>
  <c r="Z39" i="1" s="1"/>
  <c r="V39" i="1"/>
  <c r="S40" i="1"/>
  <c r="V40" i="1"/>
  <c r="Z40" i="1"/>
  <c r="S41" i="1"/>
  <c r="Z41" i="1" s="1"/>
  <c r="V41" i="1"/>
  <c r="X41" i="1"/>
  <c r="V42" i="1"/>
  <c r="V43" i="1"/>
  <c r="AB63" i="1"/>
  <c r="AB64" i="1"/>
  <c r="AB65" i="1"/>
  <c r="AB62" i="1"/>
  <c r="AB68" i="1"/>
  <c r="AB69" i="1"/>
  <c r="AB67" i="1"/>
  <c r="AB77" i="1"/>
  <c r="AB76" i="1"/>
  <c r="S62" i="1"/>
  <c r="V62" i="1"/>
  <c r="Z62" i="1"/>
  <c r="S63" i="1"/>
  <c r="Z63" i="1" s="1"/>
  <c r="V63" i="1"/>
  <c r="S64" i="1"/>
  <c r="V64" i="1"/>
  <c r="Z64" i="1"/>
  <c r="S65" i="1"/>
  <c r="Z65" i="1" s="1"/>
  <c r="V65" i="1"/>
  <c r="X65" i="1"/>
  <c r="S66" i="1"/>
  <c r="Z66" i="1" s="1"/>
  <c r="V66" i="1"/>
  <c r="S67" i="1"/>
  <c r="Z67" i="1" s="1"/>
  <c r="V67" i="1"/>
  <c r="X67" i="1"/>
  <c r="S68" i="1"/>
  <c r="V68" i="1"/>
  <c r="Z68" i="1"/>
  <c r="S69" i="1"/>
  <c r="Z69" i="1" s="1"/>
  <c r="V69" i="1"/>
  <c r="X69" i="1"/>
  <c r="S70" i="1"/>
  <c r="V70" i="1"/>
  <c r="Z70" i="1"/>
  <c r="S71" i="1"/>
  <c r="Z71" i="1" s="1"/>
  <c r="V71" i="1"/>
  <c r="S72" i="1"/>
  <c r="V72" i="1"/>
  <c r="Z72" i="1"/>
  <c r="S73" i="1"/>
  <c r="Z73" i="1" s="1"/>
  <c r="V73" i="1"/>
  <c r="X73" i="1"/>
  <c r="S74" i="1"/>
  <c r="Z74" i="1" s="1"/>
  <c r="V74" i="1"/>
  <c r="S75" i="1"/>
  <c r="Z75" i="1" s="1"/>
  <c r="V75" i="1"/>
  <c r="X75" i="1"/>
  <c r="S76" i="1"/>
  <c r="V76" i="1"/>
  <c r="Z76" i="1"/>
  <c r="S77" i="1"/>
  <c r="Z77" i="1" s="1"/>
  <c r="V77" i="1"/>
  <c r="X77" i="1"/>
  <c r="S78" i="1"/>
  <c r="V78" i="1"/>
  <c r="Z78" i="1"/>
  <c r="S79" i="1"/>
  <c r="Z79" i="1" s="1"/>
  <c r="V79" i="1"/>
  <c r="AB79" i="1"/>
  <c r="O38" i="1"/>
  <c r="X39" i="1" l="1"/>
  <c r="X35" i="1"/>
  <c r="X27" i="1"/>
  <c r="X19" i="1"/>
  <c r="X11" i="1"/>
  <c r="X79" i="1"/>
  <c r="X71" i="1"/>
  <c r="X63" i="1"/>
  <c r="X40" i="1"/>
  <c r="X38" i="1"/>
  <c r="X34" i="1"/>
  <c r="X32" i="1"/>
  <c r="X30" i="1"/>
  <c r="X28" i="1"/>
  <c r="X26" i="1"/>
  <c r="X24" i="1"/>
  <c r="X22" i="1"/>
  <c r="X20" i="1"/>
  <c r="X18" i="1"/>
  <c r="X16" i="1"/>
  <c r="X14" i="1"/>
  <c r="X12" i="1"/>
  <c r="X10" i="1"/>
  <c r="X8" i="1"/>
  <c r="X78" i="1"/>
  <c r="X76" i="1"/>
  <c r="X74" i="1"/>
  <c r="X72" i="1"/>
  <c r="X70" i="1"/>
  <c r="X68" i="1"/>
  <c r="X66" i="1"/>
  <c r="X64" i="1"/>
  <c r="X62" i="1"/>
  <c r="AB34" i="1" l="1"/>
  <c r="O43" i="1" l="1"/>
  <c r="S43" i="1" s="1"/>
  <c r="X43" i="1" l="1"/>
  <c r="Z43" i="1"/>
  <c r="AB50" i="1"/>
  <c r="S49" i="1"/>
  <c r="Z49" i="1" s="1"/>
  <c r="V49" i="1"/>
  <c r="X49" i="1"/>
  <c r="S50" i="1"/>
  <c r="Z50" i="1" s="1"/>
  <c r="V50" i="1"/>
  <c r="X50" i="1" l="1"/>
  <c r="S59" i="1"/>
  <c r="X59" i="1" s="1"/>
  <c r="V59" i="1"/>
  <c r="AB59" i="1"/>
  <c r="AB43" i="1"/>
  <c r="AB24" i="1"/>
  <c r="AB22" i="1"/>
  <c r="Z59" i="1" l="1"/>
  <c r="AB30" i="1"/>
  <c r="AB11" i="1" l="1"/>
  <c r="AB74" i="1" l="1"/>
  <c r="AB17" i="1"/>
  <c r="AB61" i="1" l="1"/>
  <c r="AB51" i="1"/>
  <c r="S60" i="1"/>
  <c r="Z60" i="1" s="1"/>
  <c r="V60" i="1"/>
  <c r="X60" i="1"/>
  <c r="S61" i="1"/>
  <c r="V61" i="1"/>
  <c r="Z61" i="1"/>
  <c r="S51" i="1"/>
  <c r="Z51" i="1" s="1"/>
  <c r="V51" i="1"/>
  <c r="AB49" i="1"/>
  <c r="X51" i="1" l="1"/>
  <c r="X61" i="1"/>
  <c r="O42" i="1"/>
  <c r="S42" i="1" s="1"/>
  <c r="Z42" i="1" l="1"/>
  <c r="X42" i="1"/>
  <c r="F8" i="2"/>
  <c r="D26" i="2"/>
  <c r="A60" i="2"/>
  <c r="B26" i="2"/>
  <c r="D8" i="2"/>
  <c r="B8" i="2"/>
  <c r="AB28" i="1" l="1"/>
  <c r="S57" i="1" l="1"/>
  <c r="X57" i="1" s="1"/>
  <c r="V57" i="1"/>
  <c r="AB57" i="1"/>
  <c r="Z57" i="1" l="1"/>
  <c r="AB29" i="1"/>
  <c r="S58" i="1"/>
  <c r="Z58" i="1" s="1"/>
  <c r="V58" i="1"/>
  <c r="AB58" i="1"/>
  <c r="AB54" i="1"/>
  <c r="S54" i="1"/>
  <c r="X54" i="1" s="1"/>
  <c r="V54" i="1"/>
  <c r="AB18" i="1"/>
  <c r="S45" i="1"/>
  <c r="X45" i="1" s="1"/>
  <c r="V45" i="1"/>
  <c r="AB71" i="1"/>
  <c r="Z45" i="1" l="1"/>
  <c r="X58" i="1"/>
  <c r="Z54" i="1"/>
  <c r="AB75" i="1" l="1"/>
  <c r="AB73" i="1"/>
  <c r="AB38" i="1"/>
  <c r="S44" i="1"/>
  <c r="X44" i="1" s="1"/>
  <c r="V44" i="1"/>
  <c r="AB14" i="1"/>
  <c r="AB19" i="1"/>
  <c r="AB7" i="1"/>
  <c r="AB31" i="1"/>
  <c r="AB32" i="1"/>
  <c r="AB72" i="1"/>
  <c r="AB70" i="1"/>
  <c r="AB78" i="1"/>
  <c r="AB40" i="1"/>
  <c r="AB45" i="1"/>
  <c r="AB39" i="1"/>
  <c r="AB44" i="1"/>
  <c r="AB42" i="1"/>
  <c r="AB26" i="1"/>
  <c r="AB27" i="1"/>
  <c r="AB66" i="1"/>
  <c r="AB47" i="1"/>
  <c r="AB46" i="1"/>
  <c r="AB12" i="1"/>
  <c r="AB48" i="1"/>
  <c r="AB52" i="1"/>
  <c r="AB56" i="1"/>
  <c r="AB20" i="1"/>
  <c r="AB55" i="1"/>
  <c r="AB53" i="1"/>
  <c r="AB60" i="1"/>
  <c r="AB23" i="1"/>
  <c r="AB25" i="1"/>
  <c r="AB15" i="1"/>
  <c r="AB10" i="1"/>
  <c r="O37" i="1"/>
  <c r="S37" i="1" s="1"/>
  <c r="S7" i="1"/>
  <c r="V7" i="1"/>
  <c r="V48" i="1"/>
  <c r="S48" i="1"/>
  <c r="Z48" i="1" s="1"/>
  <c r="S52" i="1"/>
  <c r="X52" i="1" s="1"/>
  <c r="V53" i="1"/>
  <c r="S53" i="1"/>
  <c r="Z53" i="1" s="1"/>
  <c r="V55" i="1"/>
  <c r="S55" i="1"/>
  <c r="Z55" i="1" s="1"/>
  <c r="V56" i="1"/>
  <c r="S56" i="1"/>
  <c r="Z56" i="1" s="1"/>
  <c r="V52" i="1"/>
  <c r="V46" i="1"/>
  <c r="S46" i="1"/>
  <c r="Z46" i="1" s="1"/>
  <c r="V47" i="1"/>
  <c r="S47" i="1"/>
  <c r="Z47" i="1" s="1"/>
  <c r="O36" i="1"/>
  <c r="AB36" i="1" l="1"/>
  <c r="S36" i="1"/>
  <c r="Z37" i="1"/>
  <c r="X37" i="1"/>
  <c r="Z44" i="1"/>
  <c r="AB37" i="1"/>
  <c r="Z7" i="1"/>
  <c r="X7" i="1"/>
  <c r="Z52" i="1"/>
  <c r="X48" i="1"/>
  <c r="X56" i="1"/>
  <c r="X46" i="1"/>
  <c r="X55" i="1"/>
  <c r="X53" i="1"/>
  <c r="X47" i="1"/>
  <c r="Z36" i="1" l="1"/>
  <c r="X36" i="1"/>
  <c r="AB9" i="1"/>
  <c r="T59" i="1"/>
  <c r="T50" i="1"/>
  <c r="T70" i="1"/>
  <c r="T38" i="1"/>
  <c r="T35" i="1"/>
  <c r="T10" i="1"/>
  <c r="T7" i="1"/>
  <c r="T57" i="1"/>
  <c r="T78" i="1"/>
  <c r="T26" i="1"/>
  <c r="T27" i="1"/>
  <c r="T49" i="1"/>
  <c r="T61" i="1"/>
  <c r="T12" i="1"/>
  <c r="T24" i="1"/>
  <c r="T32" i="1"/>
  <c r="T56" i="1"/>
  <c r="T73" i="1"/>
  <c r="T8" i="1"/>
  <c r="T11" i="1"/>
  <c r="T60" i="1"/>
  <c r="T51" i="1"/>
  <c r="T37" i="1"/>
  <c r="T15" i="1"/>
  <c r="T66" i="1"/>
  <c r="T44" i="1"/>
  <c r="T41" i="1"/>
  <c r="T62" i="1"/>
  <c r="T40" i="1"/>
  <c r="T65" i="1"/>
  <c r="T17" i="1"/>
  <c r="T28" i="1"/>
  <c r="T53" i="1"/>
  <c r="T36" i="1"/>
  <c r="T69" i="1"/>
  <c r="T21" i="1"/>
  <c r="T13" i="1"/>
  <c r="T29" i="1"/>
  <c r="T48" i="1"/>
  <c r="T58" i="1"/>
  <c r="T64" i="1"/>
  <c r="T39" i="1"/>
  <c r="T22" i="1"/>
  <c r="T33" i="1"/>
  <c r="T55" i="1"/>
  <c r="T16" i="1"/>
  <c r="T19" i="1"/>
  <c r="T75" i="1"/>
  <c r="T77" i="1"/>
  <c r="T71" i="1"/>
  <c r="T76" i="1"/>
  <c r="T45" i="1"/>
  <c r="T52" i="1"/>
  <c r="T31" i="1"/>
  <c r="T9" i="1"/>
  <c r="T30" i="1"/>
  <c r="T43" i="1"/>
  <c r="T23" i="1"/>
  <c r="T42" i="1"/>
  <c r="T54" i="1"/>
  <c r="T68" i="1"/>
  <c r="T46" i="1"/>
  <c r="T74" i="1"/>
  <c r="T20" i="1"/>
  <c r="T18" i="1"/>
  <c r="T25" i="1"/>
  <c r="T72" i="1"/>
  <c r="T67" i="1"/>
  <c r="T47" i="1"/>
  <c r="T63" i="1"/>
  <c r="T79" i="1"/>
  <c r="T14" i="1"/>
  <c r="T34" i="1"/>
</calcChain>
</file>

<file path=xl/sharedStrings.xml><?xml version="1.0" encoding="utf-8"?>
<sst xmlns="http://schemas.openxmlformats.org/spreadsheetml/2006/main" count="501" uniqueCount="318">
  <si>
    <t>CPF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</si>
  <si>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</si>
  <si>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</si>
  <si>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</si>
  <si>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</si>
  <si>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</si>
  <si>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</si>
  <si>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</si>
  <si>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</si>
  <si>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</si>
  <si>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</si>
  <si>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</si>
  <si>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</si>
  <si>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</si>
  <si>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</si>
  <si>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</si>
  <si>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</si>
  <si>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</si>
  <si>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</si>
  <si>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</si>
  <si>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</si>
  <si>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</si>
  <si>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</si>
  <si>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</si>
  <si>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</si>
  <si>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</si>
  <si>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</si>
  <si>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</si>
  <si>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</si>
  <si>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</si>
  <si>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</si>
  <si>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</si>
  <si>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</si>
  <si>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</si>
  <si>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</si>
  <si>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23/06/2021</t>
  </si>
  <si>
    <t>ASSISTENTE SOCIAL</t>
  </si>
  <si>
    <t>Enfermagem</t>
  </si>
  <si>
    <t>21/06/2021</t>
  </si>
  <si>
    <t>Alba cristina ferreira do nascimento Tomé</t>
  </si>
  <si>
    <t>ENFERMEIRA</t>
  </si>
  <si>
    <t>Farmacia</t>
  </si>
  <si>
    <t>023.451.781-67</t>
  </si>
  <si>
    <t>Bianca Santana Gouveia</t>
  </si>
  <si>
    <t>FARMACÊUTICO(A)</t>
  </si>
  <si>
    <t>Sálario base 2%</t>
  </si>
  <si>
    <t>NUTRICIONISTA</t>
  </si>
  <si>
    <t>Sálario base 5%</t>
  </si>
  <si>
    <t>27/09/2021</t>
  </si>
  <si>
    <t>027.537.361-46</t>
  </si>
  <si>
    <t>Ana Luiza Ferreira Moreira</t>
  </si>
  <si>
    <t>09/08/2021</t>
  </si>
  <si>
    <t>Recepção</t>
  </si>
  <si>
    <t>RECEPCIONISTA</t>
  </si>
  <si>
    <t>054.119.881-52</t>
  </si>
  <si>
    <t>Brenda Andrade Salgueiro</t>
  </si>
  <si>
    <t>016.861.411-14</t>
  </si>
  <si>
    <t>Lorenna kamyle de souza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</si>
  <si>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</si>
  <si>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</si>
  <si>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</si>
  <si>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</si>
  <si>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</si>
  <si>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</si>
  <si>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09/09/2021</t>
  </si>
  <si>
    <t>709.744.611-05</t>
  </si>
  <si>
    <t>971.475.401-15</t>
  </si>
  <si>
    <t xml:space="preserve">Lana Cristina Silva Nogueira </t>
  </si>
  <si>
    <t>015.411.411-13</t>
  </si>
  <si>
    <t>Ricardo Morais Souza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</si>
  <si>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</si>
  <si>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</si>
  <si>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</si>
  <si>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</si>
  <si>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</si>
  <si>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</si>
  <si>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</si>
  <si>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</si>
  <si>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</si>
  <si>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</si>
  <si>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</si>
  <si>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</si>
  <si>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</si>
  <si>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</si>
  <si>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</si>
  <si>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</si>
  <si>
    <t xml:space="preserve">AUXILIAR DE ATENDIMENTO </t>
  </si>
  <si>
    <t xml:space="preserve">AUXILIAR DE FARMÁRCIA </t>
  </si>
  <si>
    <t xml:space="preserve">FISIOTERAPEURA </t>
  </si>
  <si>
    <t>038.243.351-31</t>
  </si>
  <si>
    <t>GESTÃO DE COLABORADORES</t>
  </si>
  <si>
    <t xml:space="preserve">Alilia Pereira Mendes </t>
  </si>
  <si>
    <t xml:space="preserve">Cassiane Texeira Costa </t>
  </si>
  <si>
    <t>008.607.691-43</t>
  </si>
  <si>
    <t>04/11/2021</t>
  </si>
  <si>
    <t>704.924.871-11</t>
  </si>
  <si>
    <t>701.953.941-60</t>
  </si>
  <si>
    <t xml:space="preserve">Jheniffer Cristina Frutuoso da Silva </t>
  </si>
  <si>
    <t xml:space="preserve">Nathalia Atahydes de Alencar </t>
  </si>
  <si>
    <t>Delmon Ribeiro Cardoso</t>
  </si>
  <si>
    <t>29/11/2021</t>
  </si>
  <si>
    <t>044.811.391-02</t>
  </si>
  <si>
    <t>021.630.431-85</t>
  </si>
  <si>
    <t xml:space="preserve">Diretoria </t>
  </si>
  <si>
    <t xml:space="preserve">Wilton Pereira dos Santos </t>
  </si>
  <si>
    <t>004.981.131-24</t>
  </si>
  <si>
    <t>DIRETOR TECNICO</t>
  </si>
  <si>
    <t xml:space="preserve">Luiz Henrique Vieira Santos </t>
  </si>
  <si>
    <t xml:space="preserve">Eliene Silva Cardoso </t>
  </si>
  <si>
    <t xml:space="preserve">Danielle Paula da Silva </t>
  </si>
  <si>
    <t>004.266.533-78</t>
  </si>
  <si>
    <t>040.484.981-42</t>
  </si>
  <si>
    <t xml:space="preserve">Saída (Sabados) </t>
  </si>
  <si>
    <t>037.179.991-09</t>
  </si>
  <si>
    <t>778.500.091-34</t>
  </si>
  <si>
    <t xml:space="preserve">Elizabeth Aparecida de Oliveira </t>
  </si>
  <si>
    <t>049.219.391-60</t>
  </si>
  <si>
    <t xml:space="preserve">José Ricardo da Costa Vieira </t>
  </si>
  <si>
    <t>081.898.091-56</t>
  </si>
  <si>
    <t xml:space="preserve">Thor Henrique de Souza Ferreira </t>
  </si>
  <si>
    <t xml:space="preserve">Erica Rodrigues da Silveira </t>
  </si>
  <si>
    <t>030.220.451-23</t>
  </si>
  <si>
    <t xml:space="preserve">Jeska de Faria Martins </t>
  </si>
  <si>
    <t>12x36</t>
  </si>
  <si>
    <t xml:space="preserve">Enfermagem </t>
  </si>
  <si>
    <t>Talita Ferraz de Melo</t>
  </si>
  <si>
    <t>053.852.111-25</t>
  </si>
  <si>
    <t>Especialidade:</t>
  </si>
  <si>
    <t>ADMISSÃO</t>
  </si>
  <si>
    <t>RPA</t>
  </si>
  <si>
    <t>Salário dia Trabalho</t>
  </si>
  <si>
    <t>03/03/2022</t>
  </si>
  <si>
    <t>754.999.831-00</t>
  </si>
  <si>
    <t>Deisiane Mendes da Gama</t>
  </si>
  <si>
    <t xml:space="preserve">Lorena Narla de Oliveira Arantes </t>
  </si>
  <si>
    <t>013.723.501-10</t>
  </si>
  <si>
    <t>Fabiana Alves de Oliveira Silva</t>
  </si>
  <si>
    <t>001.239.951-59</t>
  </si>
  <si>
    <t>Pollyana Alves de Freitas Lino</t>
  </si>
  <si>
    <t>042.283.811-03</t>
  </si>
  <si>
    <t>Dias trabalhados</t>
  </si>
  <si>
    <t>Maria Flora Mattos Araújo</t>
  </si>
  <si>
    <t xml:space="preserve">NUTRICIONISTA </t>
  </si>
  <si>
    <t>064.629.561-60</t>
  </si>
  <si>
    <t xml:space="preserve">Josinete Silva Santos </t>
  </si>
  <si>
    <t xml:space="preserve">Elizangela Maria Mendonça </t>
  </si>
  <si>
    <t>991.136.781-91</t>
  </si>
  <si>
    <t>076.848.916-42</t>
  </si>
  <si>
    <t>09/05/2022</t>
  </si>
  <si>
    <t>Gleiciane Henrique Mazalli</t>
  </si>
  <si>
    <t>033.892.081-19</t>
  </si>
  <si>
    <t>SUPERVISOR DE ATENDIMENTO</t>
  </si>
  <si>
    <t>23/05/2022</t>
  </si>
  <si>
    <t xml:space="preserve">Maria Eduarda Batista da Silva </t>
  </si>
  <si>
    <t>712.406.271-30</t>
  </si>
  <si>
    <t>010.256.501-58</t>
  </si>
  <si>
    <t xml:space="preserve">Bianca da Silva Santos </t>
  </si>
  <si>
    <t>011.114.481-75</t>
  </si>
  <si>
    <t xml:space="preserve">Natália Rodrigues Ribeiro </t>
  </si>
  <si>
    <t>GRATIFICAÇÃO DE CARGO DE CHEFIA 10%</t>
  </si>
  <si>
    <t>077.779.911-16</t>
  </si>
  <si>
    <t xml:space="preserve">Thomas Augusto Marques </t>
  </si>
  <si>
    <t>Maria Eduarda Gomes Atahydes</t>
  </si>
  <si>
    <t>RESUMO DAS CONVENÇÕES</t>
  </si>
  <si>
    <t>PISO 2019</t>
  </si>
  <si>
    <t>PISO 2020</t>
  </si>
  <si>
    <t>R$ 2.750 Em média para 40 hs</t>
  </si>
  <si>
    <t>2 horas diárias 1.203,05 10h -  2 horas diárias 1.498,15 14h -  4 horas diárias 2.400,70 20h - 4 horas diárias 2.693,70 24h - 6 horas diárias 3.594,10 30h 6 horas diárias 3.895,65 34h - 6 horas diárias 4.125,30 36h - 8 horas diárias 4.796,05 - 40h - 8 horas diárias 5.090,10 44h</t>
  </si>
  <si>
    <t>44 horas semanais</t>
  </si>
  <si>
    <t>Horário diferenciado</t>
  </si>
  <si>
    <t>INSALUBRIDADE 20% do Piso</t>
  </si>
  <si>
    <t>INSALUBRIDADE 20% sob 1.107,00</t>
  </si>
  <si>
    <t xml:space="preserve"> GRATIFICAÇÃO POR ASSIDUIDADE E PONTUALIDADE SO PARA SINDICALIZADOS</t>
  </si>
  <si>
    <t>GRATIFICAÇÃO POR ASSIDUIDADE E PONTUALIDADE</t>
  </si>
  <si>
    <t>2 dias do salário exeto em novembro e dezembro que pagara 1 dia, para os Sindicalizados</t>
  </si>
  <si>
    <t>5% DO SALÁRIO base - TOLERÂNCIA DE 0:30 MIN POR MÊS</t>
  </si>
  <si>
    <t>2% DO SALÁRIO base - TOLERÂNCIA DE 0:30 MIN POR MÊS</t>
  </si>
  <si>
    <t>HORA EXTRA 50%</t>
  </si>
  <si>
    <t>HORA EXTRA 50% NAS PRIMEIRAS 2 E 100% NAS SUBSEQUENTES</t>
  </si>
  <si>
    <t>TRIENIO 3%, QUINQUENIO 5%</t>
  </si>
  <si>
    <t>Aos empregados de UTI e CTI adicional de enfermagem 20%</t>
  </si>
  <si>
    <t>Auxilio creche por 6 meses após retorno ao trabalho 20% do salario mínimo</t>
  </si>
  <si>
    <t>50% DO SALARIO MINIMO CRECHE</t>
  </si>
  <si>
    <t>Ausência por até 3 dias por ano para participar de cursos e concressos</t>
  </si>
  <si>
    <t>Ausência por até 8 dias por ano para participar de cursos e concressos, 2 dias para levar o filho de ate 6 anos no medico, e 3 dias para exames de prevenção ao cancer comprovado</t>
  </si>
  <si>
    <t>Almoço/café da manhã - janta e lanche para os plantonistas</t>
  </si>
  <si>
    <t>DATA BASE 01/04</t>
  </si>
  <si>
    <t>DATA BASE 01/06</t>
  </si>
  <si>
    <t>MÉDIAS DE SALÁRIO CATEGORIA NÃO MÉDICAS</t>
  </si>
  <si>
    <t>Piso 2019</t>
  </si>
  <si>
    <t xml:space="preserve">Assistente Social - R$ 2.700,00 para até 36 hs em GO  média nacional R$ 2.500,00 </t>
  </si>
  <si>
    <t>30 horas semanais</t>
  </si>
  <si>
    <t>INSALUBRIDADE 20% SOB 1080,00</t>
  </si>
  <si>
    <t>Psicologa - R$ 2.700,00 goias  e  R$ 2.600,00 média nacional</t>
  </si>
  <si>
    <t xml:space="preserve"> GRATIFICAÇÃO POR ASSIDUIDADE E PONTUALIDADE</t>
  </si>
  <si>
    <t>5% SOB O PISO SALÁRIO - TOLERÂNCIA DE 0:30 MIN POR MÊS</t>
  </si>
  <si>
    <t>TRIENIO 3%, QUINQUENIO 5% PARA OS FILIADOS AO SINFISIO</t>
  </si>
  <si>
    <t>ADICIONAL DE AMBIENTE FECHADO de UTI e CTI adicional de enfermagem 5% DO PISO</t>
  </si>
  <si>
    <t>Auxilio creche por 6 meses após retorno ao trabalho 20% do salário mínimo</t>
  </si>
  <si>
    <t>2 DIAS POR SEMENSTRE PARA LEVAR FILHO ATÉ 6 ANOS NO MÉDICO, 3 dias para filhos internados, e livre para participar de congressos</t>
  </si>
  <si>
    <t>GRATIFICAÇÃO SOB SALÁRIO BASE - 20% PARA CARGOS DE CHEFIA, 10% PARA UTI; Centro Cirúrgico; Unidade de Hemodiálise; Comissão de Controle e Estudo de Infecção Hospitalar – CCIH; Unidade de Quimioterapia; Equipes de Transplante de Órgãos; Pronto Socorroe CME. E 5% PARA OS QUE  exercem função em Psiquiatria</t>
  </si>
  <si>
    <t>Obs: Quando trabalhamos com vários sindicatos, para pagamento dos benefícios,  podemos adotar padronizar sempre prevalecendo a maior vantagem, ou Individual por categoria, ou Firmar acordo coletivo único para todas as categorias em comum acordo com todos os sindicatos envolvidos</t>
  </si>
  <si>
    <t>SINDICATO ENFERMEIROS COM SIND SAÚDE REGIÃO DE Quirinopolis</t>
  </si>
  <si>
    <t xml:space="preserve">SINDICATO FISIOTERAPEUTA COM SIND SAÚDE </t>
  </si>
  <si>
    <t>SINDICATO FARMACÊUTICA COM SIND SAÚDE</t>
  </si>
  <si>
    <t>SINDICATO NUTRICIONISTA COM SIND SAÚDE</t>
  </si>
  <si>
    <t>SINDICATO SAÚDE REGIÃO DE QUIRINÓPOLIS</t>
  </si>
  <si>
    <t>PISO 2021</t>
  </si>
  <si>
    <t>DATA BASE 01/05</t>
  </si>
  <si>
    <t>INSALUBRIDADE 20% SOB 1.194,03</t>
  </si>
  <si>
    <t>30 h R$ 2.215,38 - 36 hs R$ 2.659,18 - 44hs R$3.250,11</t>
  </si>
  <si>
    <t>INSALUBRIDADE 20% SOB 1194,03</t>
  </si>
  <si>
    <t>09/06/2022</t>
  </si>
  <si>
    <t xml:space="preserve">Michele Bezerra de Andrade </t>
  </si>
  <si>
    <t>047.436.061-01</t>
  </si>
  <si>
    <t>Lindamara Meneguete Rezende Sousa</t>
  </si>
  <si>
    <t>ENFERMEIRA - CCIH</t>
  </si>
  <si>
    <t>ASSISTENTE ADMINISTRATIVO JUNIOR</t>
  </si>
  <si>
    <t>04/07/2022</t>
  </si>
  <si>
    <t>032.903.031-01</t>
  </si>
  <si>
    <t>14/07/2022</t>
  </si>
  <si>
    <t>04/04/2022</t>
  </si>
  <si>
    <t>028.132.431-08</t>
  </si>
  <si>
    <t>Lorraine Meccedo de Souza</t>
  </si>
  <si>
    <t>045.740.551-11</t>
  </si>
  <si>
    <t xml:space="preserve">Geovana Nunes Borges Guimarães </t>
  </si>
  <si>
    <t>708.213.411-89</t>
  </si>
  <si>
    <t>Stefany de Souza Ribeiro</t>
  </si>
  <si>
    <t>053.804.744-54</t>
  </si>
  <si>
    <t>Cristina Aparecida Coelho do Prado</t>
  </si>
  <si>
    <t xml:space="preserve">Suze Marques </t>
  </si>
  <si>
    <t>007.727.371-00</t>
  </si>
  <si>
    <t>036.856.096-10</t>
  </si>
  <si>
    <t>Cleonice Teixeira Raymundo</t>
  </si>
  <si>
    <t>585.543.941-00</t>
  </si>
  <si>
    <t xml:space="preserve">Arlete Andrade de Novaes Souza </t>
  </si>
  <si>
    <t>601.523.461-04</t>
  </si>
  <si>
    <t>AUXILIAR ADMINISTRATIVO</t>
  </si>
  <si>
    <t xml:space="preserve">AUXILIAR DE QUALIDADE </t>
  </si>
  <si>
    <t xml:space="preserve">Qualidade </t>
  </si>
  <si>
    <t>06/12/2021</t>
  </si>
  <si>
    <t>036.216.961-64</t>
  </si>
  <si>
    <t>24/08/2022</t>
  </si>
  <si>
    <t xml:space="preserve">Luciana Moreira Nascimento </t>
  </si>
  <si>
    <t>SESMT</t>
  </si>
  <si>
    <t xml:space="preserve">COORDENADORA DE ENFERMAGEM </t>
  </si>
  <si>
    <t>064.398.991-98</t>
  </si>
  <si>
    <t xml:space="preserve">Alana Geovanna Araújo Menezes </t>
  </si>
  <si>
    <t xml:space="preserve">Daniela da Silva Rodrigues </t>
  </si>
  <si>
    <t>010.853.051-55</t>
  </si>
  <si>
    <t>01/09/2022</t>
  </si>
  <si>
    <t>Gabriela Andrade Venancio</t>
  </si>
  <si>
    <t>063.759.921-76</t>
  </si>
  <si>
    <t>034.746.781-40</t>
  </si>
  <si>
    <t>Natane Rosa Martins Veríssimo</t>
  </si>
  <si>
    <t xml:space="preserve">Farmacia </t>
  </si>
  <si>
    <t>006.571.801-14</t>
  </si>
  <si>
    <t>023.966.731-06</t>
  </si>
  <si>
    <t xml:space="preserve">Ana Paula Batista Pena </t>
  </si>
  <si>
    <t>GRATIFICAÇÃO DE CCIH 10%</t>
  </si>
  <si>
    <t xml:space="preserve">GRATIFICAÇÃO </t>
  </si>
  <si>
    <t xml:space="preserve">Rayssa Francyelle dos Santos Monteiro </t>
  </si>
  <si>
    <t>Paula Rodrigues Borges</t>
  </si>
  <si>
    <t>GESTORA DA LINHA DO CUIDADO</t>
  </si>
  <si>
    <t>010.930.584-12</t>
  </si>
  <si>
    <t>Alex Sandra dos Santos Souza</t>
  </si>
  <si>
    <t xml:space="preserve">Bruna Fidelis da Costa </t>
  </si>
  <si>
    <t>704.769.761-62</t>
  </si>
  <si>
    <t xml:space="preserve">Liliam Fernandes da Silva </t>
  </si>
  <si>
    <t>20/12/2022</t>
  </si>
  <si>
    <t>021.207.421-03</t>
  </si>
  <si>
    <t>Maiara Gomes da Silva</t>
  </si>
  <si>
    <t>036.746.231-10</t>
  </si>
  <si>
    <t>028.513.661-57</t>
  </si>
  <si>
    <t xml:space="preserve">Valéria Borges da Silva </t>
  </si>
  <si>
    <t>057.531-456-71</t>
  </si>
  <si>
    <t>Quirinópolis, 31 de janeiro de 2023</t>
  </si>
  <si>
    <t>AUXILIAR DE ALMOXARIFE</t>
  </si>
  <si>
    <t>FARMACEUTICA</t>
  </si>
  <si>
    <t>MAQUEIRO</t>
  </si>
  <si>
    <t xml:space="preserve">RECEPCIONISTA </t>
  </si>
  <si>
    <t>Vitoria da Silva Pereira</t>
  </si>
  <si>
    <t>Rosana Nascimento Costa</t>
  </si>
  <si>
    <t>Matheus Henrique de Araujo Carneiro</t>
  </si>
  <si>
    <t>Rosane Santos Silva</t>
  </si>
  <si>
    <t>Kaiky de Oliveira Freitas</t>
  </si>
  <si>
    <t>Nayara Gonçalves da  Silva</t>
  </si>
  <si>
    <t>Inessa Lis Silva Machado de Oliveira</t>
  </si>
  <si>
    <t>Alez Sandra dos Santos Souza</t>
  </si>
  <si>
    <t>Gilvania Cruvinel da  Silva Lopes</t>
  </si>
  <si>
    <t>Suze Marques</t>
  </si>
  <si>
    <t>Janyne Regina da Silva</t>
  </si>
  <si>
    <t>Josinete Silva Santos</t>
  </si>
  <si>
    <t>06/02/2023</t>
  </si>
  <si>
    <t>03 DIAS</t>
  </si>
  <si>
    <t xml:space="preserve">02 DIAS </t>
  </si>
  <si>
    <t>ASSISTENTE DE ATENDIMENTO NIA</t>
  </si>
  <si>
    <t>TÉCNICA SEG DO TRABALHO</t>
  </si>
  <si>
    <t xml:space="preserve">FARMACEUTICA </t>
  </si>
  <si>
    <t>FISIOTERAPEUTA</t>
  </si>
  <si>
    <t>TECNICA SEG DO TRABALHO</t>
  </si>
  <si>
    <t>TECNICA DE ENFERMAGEM 12/36</t>
  </si>
  <si>
    <t>TECNICA DE ENFERMAGEM</t>
  </si>
  <si>
    <t>TECNICO DE ENFERMAGEM</t>
  </si>
  <si>
    <t>069.201.961-82</t>
  </si>
  <si>
    <t>018.419.771-60</t>
  </si>
  <si>
    <t>072.504.801-89</t>
  </si>
  <si>
    <t>107.321.034-01</t>
  </si>
  <si>
    <t>048.185.731-16</t>
  </si>
  <si>
    <t>049.589.491-51</t>
  </si>
  <si>
    <t>710.786.611-70</t>
  </si>
  <si>
    <t>974.712.321-53</t>
  </si>
  <si>
    <t>044.334.844-82</t>
  </si>
  <si>
    <t>041.445.491-00</t>
  </si>
  <si>
    <t>Ana Paula Batista Pena</t>
  </si>
  <si>
    <t>12 DIAS</t>
  </si>
  <si>
    <t xml:space="preserve">04 DIAS </t>
  </si>
  <si>
    <t xml:space="preserve">ASSISTENTE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</si>
</sst>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  <numFmt numFmtId="166" formatCode="[$-F800]dddd\,\ mmmm\ dd\,\ yyyy"/>
    <numFmt numFmtId="167" formatCode="d/m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8"/>
      <color theme="1"/>
      <name val="Times New Roman"/>
      <family val="1"/>
    </font>
    <font>
      <sz val="26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Times New Roman"/>
      <family val="1"/>
    </font>
    <font>
      <b/>
      <sz val="20"/>
      <color rgb="FF000000"/>
      <name val="Times New Roman"/>
      <family val="1"/>
      <charset val="1"/>
    </font>
    <font>
      <sz val="20"/>
      <color rgb="FF000000"/>
      <name val="Times New Roman"/>
      <family val="1"/>
      <charset val="1"/>
    </font>
    <font>
      <sz val="20"/>
      <name val="Times New Roman"/>
      <family val="1"/>
      <charset val="1"/>
    </font>
    <font>
      <b/>
      <sz val="36"/>
      <color rgb="FF000000"/>
      <name val="Times New Roman"/>
      <family val="1"/>
      <charset val="1"/>
    </font>
  </fonts>
  <fills count="1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44" fontId="5" fillId="5" borderId="2" xfId="2" applyFont="1" applyFill="1" applyBorder="1" applyAlignment="1">
      <alignment horizontal="center" vertical="center"/>
    </xf>
    <xf numFmtId="44" fontId="5" fillId="9" borderId="2" xfId="2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vertical="center"/>
    </xf>
    <xf numFmtId="14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/>
    </xf>
    <xf numFmtId="164" fontId="6" fillId="7" borderId="2" xfId="2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44" fontId="6" fillId="3" borderId="2" xfId="6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7" borderId="0" xfId="0" applyFill="1"/>
    <xf numFmtId="0" fontId="0" fillId="0" borderId="12" xfId="0" applyBorder="1"/>
    <xf numFmtId="0" fontId="0" fillId="0" borderId="13" xfId="0" applyBorder="1"/>
    <xf numFmtId="0" fontId="15" fillId="11" borderId="1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39" fontId="15" fillId="9" borderId="14" xfId="1" applyNumberFormat="1" applyFont="1" applyFill="1" applyBorder="1" applyAlignment="1">
      <alignment horizontal="center" vertical="center" wrapText="1"/>
    </xf>
    <xf numFmtId="39" fontId="15" fillId="7" borderId="0" xfId="1" applyNumberFormat="1" applyFont="1" applyFill="1" applyAlignment="1">
      <alignment horizontal="center" vertical="center" wrapText="1"/>
    </xf>
    <xf numFmtId="39" fontId="15" fillId="9" borderId="2" xfId="1" applyNumberFormat="1" applyFont="1" applyFill="1" applyBorder="1" applyAlignment="1">
      <alignment horizontal="center" vertical="center" wrapText="1"/>
    </xf>
    <xf numFmtId="49" fontId="15" fillId="9" borderId="15" xfId="1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wrapText="1"/>
    </xf>
    <xf numFmtId="0" fontId="13" fillId="7" borderId="0" xfId="0" applyFont="1" applyFill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39" fontId="15" fillId="3" borderId="14" xfId="0" applyNumberFormat="1" applyFont="1" applyFill="1" applyBorder="1" applyAlignment="1">
      <alignment horizontal="center" vertical="center" wrapText="1"/>
    </xf>
    <xf numFmtId="39" fontId="15" fillId="7" borderId="0" xfId="0" applyNumberFormat="1" applyFont="1" applyFill="1" applyAlignment="1">
      <alignment horizontal="center" vertical="center" wrapText="1"/>
    </xf>
    <xf numFmtId="39" fontId="15" fillId="3" borderId="2" xfId="0" applyNumberFormat="1" applyFont="1" applyFill="1" applyBorder="1" applyAlignment="1">
      <alignment horizontal="center" vertical="center" wrapText="1"/>
    </xf>
    <xf numFmtId="39" fontId="15" fillId="3" borderId="15" xfId="1" applyNumberFormat="1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15" fillId="13" borderId="15" xfId="0" applyFont="1" applyFill="1" applyBorder="1" applyAlignment="1">
      <alignment horizontal="center" vertical="center" wrapText="1"/>
    </xf>
    <xf numFmtId="20" fontId="15" fillId="14" borderId="14" xfId="0" applyNumberFormat="1" applyFont="1" applyFill="1" applyBorder="1" applyAlignment="1">
      <alignment horizontal="center" vertical="center" wrapText="1"/>
    </xf>
    <xf numFmtId="20" fontId="15" fillId="7" borderId="0" xfId="0" applyNumberFormat="1" applyFont="1" applyFill="1" applyAlignment="1">
      <alignment horizontal="center" vertical="center" wrapText="1"/>
    </xf>
    <xf numFmtId="20" fontId="15" fillId="14" borderId="2" xfId="0" applyNumberFormat="1" applyFont="1" applyFill="1" applyBorder="1" applyAlignment="1">
      <alignment horizontal="center" vertical="center" wrapText="1"/>
    </xf>
    <xf numFmtId="20" fontId="15" fillId="7" borderId="15" xfId="0" applyNumberFormat="1" applyFont="1" applyFill="1" applyBorder="1" applyAlignment="1">
      <alignment horizontal="center" vertical="center" wrapText="1"/>
    </xf>
    <xf numFmtId="20" fontId="15" fillId="15" borderId="14" xfId="0" applyNumberFormat="1" applyFont="1" applyFill="1" applyBorder="1" applyAlignment="1">
      <alignment horizontal="center" vertical="center" wrapText="1"/>
    </xf>
    <xf numFmtId="20" fontId="15" fillId="15" borderId="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7" borderId="0" xfId="0" applyFill="1" applyAlignment="1">
      <alignment wrapText="1"/>
    </xf>
    <xf numFmtId="0" fontId="13" fillId="9" borderId="2" xfId="0" applyFont="1" applyFill="1" applyBorder="1" applyAlignment="1">
      <alignment wrapText="1"/>
    </xf>
    <xf numFmtId="0" fontId="13" fillId="7" borderId="0" xfId="0" applyFont="1" applyFill="1" applyAlignment="1">
      <alignment wrapText="1"/>
    </xf>
    <xf numFmtId="0" fontId="13" fillId="7" borderId="15" xfId="0" applyFont="1" applyFill="1" applyBorder="1" applyAlignment="1">
      <alignment wrapText="1"/>
    </xf>
    <xf numFmtId="0" fontId="13" fillId="7" borderId="14" xfId="0" applyFont="1" applyFill="1" applyBorder="1" applyAlignment="1">
      <alignment wrapText="1"/>
    </xf>
    <xf numFmtId="0" fontId="15" fillId="16" borderId="2" xfId="0" applyFont="1" applyFill="1" applyBorder="1" applyAlignment="1">
      <alignment horizontal="center" vertical="center" wrapText="1"/>
    </xf>
    <xf numFmtId="0" fontId="15" fillId="16" borderId="15" xfId="0" applyFont="1" applyFill="1" applyBorder="1" applyAlignment="1">
      <alignment horizontal="center" vertical="center" wrapText="1"/>
    </xf>
    <xf numFmtId="0" fontId="13" fillId="17" borderId="2" xfId="0" applyFont="1" applyFill="1" applyBorder="1" applyAlignment="1">
      <alignment horizontal="center" wrapText="1"/>
    </xf>
    <xf numFmtId="0" fontId="15" fillId="7" borderId="15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7" xfId="0" applyFont="1" applyBorder="1" applyAlignment="1">
      <alignment wrapText="1"/>
    </xf>
    <xf numFmtId="20" fontId="0" fillId="0" borderId="0" xfId="0" applyNumberFormat="1"/>
    <xf numFmtId="0" fontId="13" fillId="11" borderId="2" xfId="0" applyFont="1" applyFill="1" applyBorder="1" applyAlignment="1">
      <alignment horizontal="center" wrapText="1"/>
    </xf>
    <xf numFmtId="0" fontId="0" fillId="0" borderId="18" xfId="0" applyBorder="1"/>
    <xf numFmtId="164" fontId="0" fillId="0" borderId="0" xfId="0" applyNumberFormat="1"/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7" xfId="0" applyBorder="1" applyAlignment="1">
      <alignment wrapText="1"/>
    </xf>
    <xf numFmtId="0" fontId="15" fillId="16" borderId="14" xfId="0" applyFont="1" applyFill="1" applyBorder="1" applyAlignment="1">
      <alignment horizontal="center" vertical="center" wrapText="1"/>
    </xf>
    <xf numFmtId="0" fontId="0" fillId="7" borderId="17" xfId="0" applyFill="1" applyBorder="1" applyAlignment="1">
      <alignment wrapText="1"/>
    </xf>
    <xf numFmtId="0" fontId="13" fillId="7" borderId="0" xfId="0" applyFont="1" applyFill="1"/>
    <xf numFmtId="0" fontId="0" fillId="0" borderId="17" xfId="0" applyBorder="1"/>
    <xf numFmtId="0" fontId="0" fillId="0" borderId="16" xfId="0" applyBorder="1"/>
    <xf numFmtId="44" fontId="0" fillId="0" borderId="0" xfId="2" applyFont="1"/>
    <xf numFmtId="0" fontId="18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10" borderId="2" xfId="0" applyFont="1" applyFill="1" applyBorder="1" applyAlignment="1">
      <alignment horizontal="left" vertical="center"/>
    </xf>
    <xf numFmtId="14" fontId="5" fillId="7" borderId="2" xfId="0" applyNumberFormat="1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vertical="center"/>
    </xf>
    <xf numFmtId="44" fontId="5" fillId="7" borderId="2" xfId="2" applyFont="1" applyFill="1" applyBorder="1" applyAlignment="1">
      <alignment vertical="center"/>
    </xf>
    <xf numFmtId="20" fontId="5" fillId="7" borderId="2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14" fontId="5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vertical="center"/>
    </xf>
    <xf numFmtId="44" fontId="5" fillId="7" borderId="0" xfId="2" applyFont="1" applyFill="1" applyBorder="1" applyAlignment="1">
      <alignment vertical="center"/>
    </xf>
    <xf numFmtId="20" fontId="5" fillId="7" borderId="0" xfId="0" applyNumberFormat="1" applyFont="1" applyFill="1" applyAlignment="1">
      <alignment vertical="center"/>
    </xf>
    <xf numFmtId="166" fontId="5" fillId="7" borderId="0" xfId="0" applyNumberFormat="1" applyFont="1" applyFill="1" applyAlignment="1">
      <alignment horizontal="center" vertical="center"/>
    </xf>
    <xf numFmtId="0" fontId="5" fillId="7" borderId="2" xfId="3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14" fontId="19" fillId="7" borderId="2" xfId="3" applyNumberFormat="1" applyFont="1" applyFill="1" applyBorder="1" applyAlignment="1">
      <alignment horizontal="center" vertical="center"/>
    </xf>
    <xf numFmtId="0" fontId="5" fillId="7" borderId="2" xfId="3" applyFont="1" applyFill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0" fontId="20" fillId="0" borderId="0" xfId="4" applyFont="1" applyAlignment="1">
      <alignment horizontal="left" vertical="center" wrapText="1"/>
    </xf>
    <xf numFmtId="164" fontId="6" fillId="3" borderId="2" xfId="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4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7" borderId="0" xfId="0" applyFont="1" applyFill="1" applyAlignment="1">
      <alignment vertical="center"/>
    </xf>
    <xf numFmtId="49" fontId="8" fillId="7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5" fontId="5" fillId="7" borderId="2" xfId="0" applyNumberFormat="1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44" fontId="5" fillId="7" borderId="5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20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20" fontId="5" fillId="7" borderId="5" xfId="0" applyNumberFormat="1" applyFont="1" applyFill="1" applyBorder="1" applyAlignment="1">
      <alignment vertical="center"/>
    </xf>
    <xf numFmtId="164" fontId="5" fillId="7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20" fontId="5" fillId="7" borderId="3" xfId="0" applyNumberFormat="1" applyFont="1" applyFill="1" applyBorder="1" applyAlignment="1">
      <alignment vertical="center"/>
    </xf>
    <xf numFmtId="44" fontId="5" fillId="7" borderId="2" xfId="0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/>
    </xf>
    <xf numFmtId="44" fontId="5" fillId="7" borderId="4" xfId="2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67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0" xfId="4" applyFont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7" fillId="0" borderId="19" xfId="0" applyFont="1" applyBorder="1" applyAlignment="1">
      <alignment horizontal="left" wrapText="1"/>
    </xf>
    <xf numFmtId="0" fontId="17" fillId="0" borderId="20" xfId="0" applyFont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</cellXfs>
  <cellStyles count="7">
    <cellStyle name="Célula de Verificação" xfId="3" builtinId="23"/>
    <cellStyle name="Moeda" xfId="2" builtinId="4"/>
    <cellStyle name="Moeda 2" xfId="6" xr:uid="{00000000-0005-0000-0000-000002000000}"/>
    <cellStyle name="Normal" xfId="0" builtinId="0"/>
    <cellStyle name="Normal 2" xfId="4" xr:uid="{00000000-0005-0000-0000-000004000000}"/>
    <cellStyle name="Vírgula" xfId="1" builtinId="3"/>
    <cellStyle name="Vírgula 2" xfId="5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789216</xdr:colOff>
      <xdr:row>0</xdr:row>
      <xdr:rowOff>163286</xdr:rowOff>
    </xdr:from>
    <xdr:to>
      <xdr:col>4</xdr:col>
      <xdr:colOff>5312823</xdr:colOff>
      <xdr:row>1</xdr:row>
      <xdr:rowOff>1959429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787" y="163286"/>
          <a:ext cx="16171322" cy="2503714"/>
        </a:xfrm>
        <a:prstGeom prst="rect">
          <a:avLst/>
        </a:prstGeom>
      </xdr:spPr>
    </xdr:pic>
    <xdr:clientData/>
  </xdr:twoCellAnchor>
  <xdr:twoCellAnchor>
    <xdr:from>
      <xdr:col>20</xdr:col>
      <xdr:colOff>333995</xdr:colOff>
      <xdr:row>83</xdr:row>
      <xdr:rowOff>115454</xdr:rowOff>
    </xdr:from>
    <xdr:to>
      <xdr:col>24</xdr:col>
      <xdr:colOff>1212273</xdr:colOff>
      <xdr:row>85</xdr:row>
      <xdr:rowOff>168734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3891722" y="44738636"/>
          <a:ext cx="7863278" cy="1496462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23040" rIns="0" bIns="0" anchor="ctr" upright="1">
          <a:noAutofit/>
        </a:bodyPr>
        <a:lstStyle/>
        <a:p>
          <a:pPr algn="ctr">
            <a:lnSpc>
              <a:spcPct val="100000"/>
            </a:lnSpc>
          </a:pPr>
          <a:r>
            <a:rPr lang="pt-BR" sz="3200" b="1" strike="noStrike" spc="-1">
              <a:solidFill>
                <a:srgbClr val="000000"/>
              </a:solidFill>
              <a:latin typeface="Calibri"/>
            </a:rPr>
            <a:t>Aprovado pelo Conselho de Administração:</a:t>
          </a:r>
          <a:endParaRPr lang="pt-BR" sz="32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1430665</xdr:colOff>
      <xdr:row>83</xdr:row>
      <xdr:rowOff>430308</xdr:rowOff>
    </xdr:from>
    <xdr:to>
      <xdr:col>27</xdr:col>
      <xdr:colOff>1542985</xdr:colOff>
      <xdr:row>84</xdr:row>
      <xdr:rowOff>532908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1973392" y="45053490"/>
          <a:ext cx="6750957" cy="795327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23040" rIns="0" bIns="0" anchor="ctr" upright="1">
          <a:noAutofit/>
        </a:bodyPr>
        <a:lstStyle/>
        <a:p>
          <a:pPr algn="ctr">
            <a:lnSpc>
              <a:spcPct val="100000"/>
            </a:lnSpc>
          </a:pPr>
          <a:r>
            <a:rPr lang="pt-BR" sz="3200" b="1" strike="noStrike" spc="-1">
              <a:solidFill>
                <a:srgbClr val="000000"/>
              </a:solidFill>
              <a:latin typeface="Calibri"/>
            </a:rPr>
            <a:t>Aprovado pela Diretoria:</a:t>
          </a:r>
          <a:endParaRPr lang="pt-BR" sz="3200" b="0" strike="noStrike" spc="-1">
            <a:latin typeface="Times New Roman"/>
          </a:endParaRPr>
        </a:p>
      </xdr:txBody>
    </xdr:sp>
    <xdr:clientData/>
  </xdr:twoCellAnchor>
  <xdr:twoCellAnchor>
    <xdr:from>
      <xdr:col>17</xdr:col>
      <xdr:colOff>3377046</xdr:colOff>
      <xdr:row>83</xdr:row>
      <xdr:rowOff>139679</xdr:rowOff>
    </xdr:from>
    <xdr:to>
      <xdr:col>20</xdr:col>
      <xdr:colOff>78267</xdr:colOff>
      <xdr:row>85</xdr:row>
      <xdr:rowOff>86590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6284091" y="44762861"/>
          <a:ext cx="7351903" cy="1390093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23040" rIns="0" bIns="0" anchor="ctr" upright="1">
          <a:noAutofit/>
        </a:bodyPr>
        <a:lstStyle/>
        <a:p>
          <a:pPr algn="ctr">
            <a:lnSpc>
              <a:spcPct val="100000"/>
            </a:lnSpc>
          </a:pPr>
          <a:r>
            <a:rPr lang="pt-BR" sz="3200" b="1" strike="noStrike" spc="-1">
              <a:solidFill>
                <a:srgbClr val="000000"/>
              </a:solidFill>
              <a:latin typeface="Calibri"/>
            </a:rPr>
            <a:t>Aprovado pelo Coordenador Operacional:</a:t>
          </a:r>
          <a:endParaRPr lang="pt-BR" sz="3200" b="0" strike="noStrike" spc="-1">
            <a:latin typeface="Times New Roman"/>
          </a:endParaRPr>
        </a:p>
      </xdr:txBody>
    </xdr:sp>
    <xdr:clientData/>
  </xdr:twoCellAnchor>
  <xdr:twoCellAnchor>
    <xdr:from>
      <xdr:col>15</xdr:col>
      <xdr:colOff>1832532</xdr:colOff>
      <xdr:row>85</xdr:row>
      <xdr:rowOff>95951</xdr:rowOff>
    </xdr:from>
    <xdr:to>
      <xdr:col>17</xdr:col>
      <xdr:colOff>2250748</xdr:colOff>
      <xdr:row>87</xdr:row>
      <xdr:rowOff>126911</xdr:rowOff>
    </xdr:to>
    <xdr:sp macro="" textlink="">
      <xdr:nvSpPr>
        <xdr:cNvPr id="14" name="Retângulo 2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9544123" y="46162315"/>
          <a:ext cx="5613670" cy="1531869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15</xdr:col>
      <xdr:colOff>404090</xdr:colOff>
      <xdr:row>83</xdr:row>
      <xdr:rowOff>378150</xdr:rowOff>
    </xdr:from>
    <xdr:to>
      <xdr:col>17</xdr:col>
      <xdr:colOff>3146136</xdr:colOff>
      <xdr:row>84</xdr:row>
      <xdr:rowOff>548409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115681" y="45001332"/>
          <a:ext cx="7937500" cy="862986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23040" rIns="0" bIns="0" anchor="ctr" upright="1">
          <a:noAutofit/>
        </a:bodyPr>
        <a:lstStyle/>
        <a:p>
          <a:pPr algn="ctr">
            <a:lnSpc>
              <a:spcPct val="100000"/>
            </a:lnSpc>
          </a:pPr>
          <a:r>
            <a:rPr lang="pt-BR" sz="3200" b="1" strike="noStrike" spc="-1">
              <a:solidFill>
                <a:srgbClr val="000000"/>
              </a:solidFill>
              <a:latin typeface="Calibri"/>
            </a:rPr>
            <a:t>Elaborado por  Recursos Humanos:</a:t>
          </a:r>
          <a:endParaRPr lang="pt-BR" sz="3200" b="0" strike="noStrike" spc="-1">
            <a:latin typeface="Times New Roman"/>
          </a:endParaRPr>
        </a:p>
      </xdr:txBody>
    </xdr:sp>
    <xdr:clientData/>
  </xdr:twoCellAnchor>
  <xdr:twoCellAnchor>
    <xdr:from>
      <xdr:col>17</xdr:col>
      <xdr:colOff>3146137</xdr:colOff>
      <xdr:row>85</xdr:row>
      <xdr:rowOff>86592</xdr:rowOff>
    </xdr:from>
    <xdr:to>
      <xdr:col>19</xdr:col>
      <xdr:colOff>2337953</xdr:colOff>
      <xdr:row>87</xdr:row>
      <xdr:rowOff>144319</xdr:rowOff>
    </xdr:to>
    <xdr:sp macro="" textlink="">
      <xdr:nvSpPr>
        <xdr:cNvPr id="16" name="Retângulo 2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6053182" y="46152956"/>
          <a:ext cx="7273635" cy="1558636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20</xdr:col>
      <xdr:colOff>404092</xdr:colOff>
      <xdr:row>85</xdr:row>
      <xdr:rowOff>20519</xdr:rowOff>
    </xdr:from>
    <xdr:to>
      <xdr:col>23</xdr:col>
      <xdr:colOff>1905001</xdr:colOff>
      <xdr:row>87</xdr:row>
      <xdr:rowOff>144317</xdr:rowOff>
    </xdr:to>
    <xdr:sp macro="" textlink="">
      <xdr:nvSpPr>
        <xdr:cNvPr id="17" name="Retângulo 2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3961819" y="46086883"/>
          <a:ext cx="6552046" cy="1624707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1326011</xdr:colOff>
      <xdr:row>85</xdr:row>
      <xdr:rowOff>0</xdr:rowOff>
    </xdr:from>
    <xdr:to>
      <xdr:col>27</xdr:col>
      <xdr:colOff>1804091</xdr:colOff>
      <xdr:row>87</xdr:row>
      <xdr:rowOff>84600</xdr:rowOff>
    </xdr:to>
    <xdr:sp macro="" textlink="">
      <xdr:nvSpPr>
        <xdr:cNvPr id="18" name="Retângulo 2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1868738" y="46066364"/>
          <a:ext cx="7116717" cy="1585509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04"/>
  <sheetViews>
    <sheetView tabSelected="1" topLeftCell="A84" zoomScale="35" zoomScaleNormal="35" zoomScaleSheetLayoutView="10" workbookViewId="0">
      <selection activeCell="D7" sqref="D7"/>
    </sheetView>
  </sheetViews>
  <sheetFormatPr defaultColWidth="33.5546875" defaultRowHeight="56.25" customHeight="1" x14ac:dyDescent="0.3"/>
  <cols>
    <col min="1" max="1" width="33.5546875" style="121"/>
    <col min="2" max="2" width="41.33203125" style="121" customWidth="1"/>
    <col min="3" max="3" width="44.6640625" style="121" customWidth="1"/>
    <col min="4" max="4" width="88.5546875" style="121" customWidth="1"/>
    <col min="5" max="5" width="99" style="121" customWidth="1"/>
    <col min="6" max="6" width="47.44140625" style="121" customWidth="1"/>
    <col min="7" max="11" width="33.5546875" style="121"/>
    <col min="12" max="13" width="37" style="121" customWidth="1"/>
    <col min="14" max="14" width="37.88671875" style="121" customWidth="1"/>
    <col min="15" max="17" width="33.5546875" style="121"/>
    <col min="18" max="18" width="67.5546875" style="121" customWidth="1"/>
    <col min="19" max="29" width="33.5546875" style="121"/>
    <col min="30" max="59" width="33.5546875" style="1"/>
    <col min="60" max="16384" width="33.5546875" style="121"/>
  </cols>
  <sheetData>
    <row r="1" spans="1:59" s="1" customFormat="1" ht="56.25" customHeight="1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59" ht="296.25" customHeigh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59" ht="56.25" customHeight="1" x14ac:dyDescent="0.3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05">
        <v>1074.5899999999999</v>
      </c>
      <c r="N3" s="120" t="s">
        <v>77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</row>
    <row r="4" spans="1:59" ht="43.5" customHeight="1" x14ac:dyDescent="0.3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05">
        <v>1107</v>
      </c>
      <c r="N4" s="120" t="s">
        <v>78</v>
      </c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</row>
    <row r="5" spans="1:59" ht="49.5" customHeight="1" x14ac:dyDescent="0.3">
      <c r="A5" s="160" t="s">
        <v>90</v>
      </c>
      <c r="B5" s="160"/>
      <c r="C5" s="160"/>
      <c r="D5" s="160"/>
      <c r="E5" s="160"/>
      <c r="F5" s="160"/>
      <c r="G5" s="160"/>
      <c r="H5" s="160"/>
      <c r="I5" s="160"/>
      <c r="J5" s="160"/>
      <c r="K5" s="122"/>
      <c r="L5" s="122"/>
      <c r="M5" s="105">
        <v>1194.03</v>
      </c>
      <c r="N5" s="120" t="s">
        <v>79</v>
      </c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</row>
    <row r="6" spans="1:59" ht="131.25" customHeight="1" x14ac:dyDescent="0.3">
      <c r="A6" s="23" t="s">
        <v>73</v>
      </c>
      <c r="B6" s="24" t="s">
        <v>0</v>
      </c>
      <c r="C6" s="19" t="s">
        <v>74</v>
      </c>
      <c r="D6" s="24" t="s">
        <v>72</v>
      </c>
      <c r="E6" s="24" t="s">
        <v>75</v>
      </c>
      <c r="F6" s="2" t="s">
        <v>76</v>
      </c>
      <c r="G6" s="119" t="s">
        <v>80</v>
      </c>
      <c r="H6" s="24" t="s">
        <v>81</v>
      </c>
      <c r="I6" s="158" t="s">
        <v>82</v>
      </c>
      <c r="J6" s="159"/>
      <c r="K6" s="24" t="s">
        <v>83</v>
      </c>
      <c r="L6" s="24" t="s">
        <v>112</v>
      </c>
      <c r="M6" s="3" t="s">
        <v>1</v>
      </c>
      <c r="N6" s="4" t="s">
        <v>84</v>
      </c>
      <c r="O6" s="4" t="s">
        <v>85</v>
      </c>
      <c r="P6" s="5" t="s">
        <v>2</v>
      </c>
      <c r="Q6" s="6" t="s">
        <v>3</v>
      </c>
      <c r="R6" s="20" t="s">
        <v>4</v>
      </c>
      <c r="S6" s="6" t="s">
        <v>5</v>
      </c>
      <c r="T6" s="6" t="s">
        <v>6</v>
      </c>
      <c r="U6" s="7" t="s">
        <v>70</v>
      </c>
      <c r="V6" s="6" t="s">
        <v>7</v>
      </c>
      <c r="W6" s="21" t="s">
        <v>8</v>
      </c>
      <c r="X6" s="6" t="s">
        <v>7</v>
      </c>
      <c r="Y6" s="8" t="s">
        <v>71</v>
      </c>
      <c r="Z6" s="6" t="s">
        <v>7</v>
      </c>
      <c r="AA6" s="9" t="s">
        <v>9</v>
      </c>
      <c r="AB6" s="18" t="s">
        <v>10</v>
      </c>
    </row>
    <row r="7" spans="1:59" s="131" customFormat="1" ht="56.25" customHeight="1" x14ac:dyDescent="0.3">
      <c r="A7" s="13" t="s">
        <v>11</v>
      </c>
      <c r="B7" s="124" t="s">
        <v>118</v>
      </c>
      <c r="C7" s="103">
        <v>44606</v>
      </c>
      <c r="D7" s="104" t="s">
        <v>119</v>
      </c>
      <c r="E7" s="104" t="s">
        <v>12</v>
      </c>
      <c r="F7" s="105">
        <v>2000</v>
      </c>
      <c r="G7" s="125">
        <v>1.8333333333333333</v>
      </c>
      <c r="H7" s="106">
        <v>0.33333333333333331</v>
      </c>
      <c r="I7" s="106">
        <v>0.5</v>
      </c>
      <c r="J7" s="106">
        <v>0.54999999999999993</v>
      </c>
      <c r="K7" s="106">
        <v>0.75</v>
      </c>
      <c r="L7" s="106"/>
      <c r="M7" s="105">
        <v>260.39999999999998</v>
      </c>
      <c r="N7" s="126"/>
      <c r="O7" s="127"/>
      <c r="P7" s="127"/>
      <c r="Q7" s="128"/>
      <c r="R7" s="128"/>
      <c r="S7" s="11">
        <f>((K7+M7+Q7+O7+P7)/220*1.5)*R7*24</f>
        <v>0</v>
      </c>
      <c r="T7" s="12">
        <f ca="1">(S7/#REF!)*T$14</f>
        <v>0</v>
      </c>
      <c r="U7" s="128"/>
      <c r="V7" s="129">
        <f>(Q7+M7+F7+P7)/30*U7</f>
        <v>0</v>
      </c>
      <c r="W7" s="128"/>
      <c r="X7" s="129">
        <f>(S7+Q7+F7+M7+P7)/220*W7</f>
        <v>0</v>
      </c>
      <c r="Y7" s="130"/>
      <c r="Z7" s="129">
        <f>(U7+S7+Q7+P7+M7+F7)/30*Y7</f>
        <v>0</v>
      </c>
      <c r="AA7" s="130"/>
      <c r="AB7" s="129">
        <f>P7+O7+M7+F7</f>
        <v>2260.4</v>
      </c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</row>
    <row r="8" spans="1:59" ht="56.25" customHeight="1" x14ac:dyDescent="0.3">
      <c r="A8" s="13" t="s">
        <v>31</v>
      </c>
      <c r="B8" s="132" t="s">
        <v>270</v>
      </c>
      <c r="C8" s="132" t="s">
        <v>269</v>
      </c>
      <c r="D8" s="104" t="s">
        <v>268</v>
      </c>
      <c r="E8" s="104" t="s">
        <v>317</v>
      </c>
      <c r="F8" s="105">
        <v>2600</v>
      </c>
      <c r="G8" s="125">
        <v>1.25</v>
      </c>
      <c r="H8" s="106">
        <v>0.27083333333333331</v>
      </c>
      <c r="I8" s="106">
        <v>0.41666666666666669</v>
      </c>
      <c r="J8" s="106">
        <v>0.42708333333333331</v>
      </c>
      <c r="K8" s="106">
        <v>0.52083333333333337</v>
      </c>
      <c r="L8" s="106"/>
      <c r="M8" s="105">
        <v>260.39999999999998</v>
      </c>
      <c r="N8" s="128"/>
      <c r="O8" s="128"/>
      <c r="P8" s="128"/>
      <c r="Q8" s="128"/>
      <c r="R8" s="128"/>
      <c r="S8" s="11">
        <f t="shared" ref="S8:S43" si="0">((K8+M8+Q8+O8+P8)/220*1.5)*R8*24</f>
        <v>0</v>
      </c>
      <c r="T8" s="12">
        <f ca="1">(S8/#REF!)*T$14</f>
        <v>0</v>
      </c>
      <c r="U8" s="128"/>
      <c r="V8" s="129">
        <f t="shared" ref="V8:V43" si="1">(Q8+M8+F8+P8)/30*U8</f>
        <v>0</v>
      </c>
      <c r="W8" s="128"/>
      <c r="X8" s="129">
        <f t="shared" ref="X8:X43" si="2">(S8+Q8+F8+M8+P8)/220*W8</f>
        <v>0</v>
      </c>
      <c r="Y8" s="130"/>
      <c r="Z8" s="129">
        <f t="shared" ref="Z8:Z43" si="3">(U8+S8+Q8+P8+M8+F8)/30*Y8</f>
        <v>0</v>
      </c>
      <c r="AA8" s="130"/>
      <c r="AB8" s="129">
        <v>2842.4</v>
      </c>
    </row>
    <row r="9" spans="1:59" ht="56.25" customHeight="1" x14ac:dyDescent="0.3">
      <c r="A9" s="10" t="s">
        <v>11</v>
      </c>
      <c r="B9" s="132" t="s">
        <v>16</v>
      </c>
      <c r="C9" s="132" t="s">
        <v>17</v>
      </c>
      <c r="D9" s="104" t="s">
        <v>18</v>
      </c>
      <c r="E9" s="104" t="s">
        <v>15</v>
      </c>
      <c r="F9" s="105">
        <v>1700</v>
      </c>
      <c r="G9" s="133">
        <v>1.8333333333333333</v>
      </c>
      <c r="H9" s="106">
        <v>0.33333333333333331</v>
      </c>
      <c r="I9" s="106">
        <v>0.5</v>
      </c>
      <c r="J9" s="106">
        <v>0.54999999999999993</v>
      </c>
      <c r="K9" s="106">
        <v>0.75</v>
      </c>
      <c r="L9" s="106"/>
      <c r="M9" s="105">
        <v>260.39999999999998</v>
      </c>
      <c r="N9" s="128"/>
      <c r="O9" s="128"/>
      <c r="P9" s="128"/>
      <c r="Q9" s="128"/>
      <c r="R9" s="128"/>
      <c r="S9" s="11">
        <f t="shared" si="0"/>
        <v>0</v>
      </c>
      <c r="T9" s="12">
        <f ca="1">(S9/#REF!)*T$14</f>
        <v>0</v>
      </c>
      <c r="U9" s="128"/>
      <c r="V9" s="129">
        <f t="shared" si="1"/>
        <v>0</v>
      </c>
      <c r="W9" s="128"/>
      <c r="X9" s="129">
        <f t="shared" si="2"/>
        <v>0</v>
      </c>
      <c r="Y9" s="130"/>
      <c r="Z9" s="129">
        <f t="shared" si="3"/>
        <v>0</v>
      </c>
      <c r="AA9" s="130"/>
      <c r="AB9" s="129">
        <f>P9+O9+M9+F9</f>
        <v>1960.4</v>
      </c>
    </row>
    <row r="10" spans="1:59" ht="56.25" customHeight="1" x14ac:dyDescent="0.3">
      <c r="A10" s="10" t="s">
        <v>11</v>
      </c>
      <c r="B10" s="124" t="s">
        <v>13</v>
      </c>
      <c r="C10" s="103">
        <v>44357</v>
      </c>
      <c r="D10" s="104" t="s">
        <v>14</v>
      </c>
      <c r="E10" s="104" t="s">
        <v>15</v>
      </c>
      <c r="F10" s="105">
        <v>1700</v>
      </c>
      <c r="G10" s="133">
        <v>1.8333333333333333</v>
      </c>
      <c r="H10" s="106">
        <v>0.33333333333333331</v>
      </c>
      <c r="I10" s="106">
        <v>0.5</v>
      </c>
      <c r="J10" s="106">
        <v>0.54999999999999993</v>
      </c>
      <c r="K10" s="106">
        <v>0.75</v>
      </c>
      <c r="L10" s="106"/>
      <c r="M10" s="105">
        <v>260.39999999999998</v>
      </c>
      <c r="N10" s="128" t="s">
        <v>260</v>
      </c>
      <c r="O10" s="128"/>
      <c r="P10" s="105">
        <v>500</v>
      </c>
      <c r="Q10" s="128"/>
      <c r="R10" s="128"/>
      <c r="S10" s="11">
        <f t="shared" si="0"/>
        <v>0</v>
      </c>
      <c r="T10" s="12">
        <f ca="1">(S10/#REF!)*T$14</f>
        <v>0</v>
      </c>
      <c r="U10" s="128"/>
      <c r="V10" s="129">
        <f t="shared" si="1"/>
        <v>0</v>
      </c>
      <c r="W10" s="128"/>
      <c r="X10" s="129">
        <f t="shared" si="2"/>
        <v>0</v>
      </c>
      <c r="Y10" s="130"/>
      <c r="Z10" s="129">
        <f t="shared" si="3"/>
        <v>0</v>
      </c>
      <c r="AA10" s="130"/>
      <c r="AB10" s="129">
        <f>P10+O10+M10+F10</f>
        <v>2460.4</v>
      </c>
    </row>
    <row r="11" spans="1:59" ht="56.25" customHeight="1" x14ac:dyDescent="0.3">
      <c r="A11" s="10" t="s">
        <v>11</v>
      </c>
      <c r="B11" s="132" t="s">
        <v>241</v>
      </c>
      <c r="C11" s="132" t="s">
        <v>242</v>
      </c>
      <c r="D11" s="104" t="s">
        <v>243</v>
      </c>
      <c r="E11" s="104" t="s">
        <v>15</v>
      </c>
      <c r="F11" s="105">
        <v>1700</v>
      </c>
      <c r="G11" s="133">
        <v>1.8333333333333333</v>
      </c>
      <c r="H11" s="106">
        <v>0.33333333333333331</v>
      </c>
      <c r="I11" s="106">
        <v>0.5</v>
      </c>
      <c r="J11" s="106">
        <v>0.54999999999999993</v>
      </c>
      <c r="K11" s="106">
        <v>0.75</v>
      </c>
      <c r="L11" s="106"/>
      <c r="M11" s="105">
        <v>260.39999999999998</v>
      </c>
      <c r="N11" s="128"/>
      <c r="O11" s="128"/>
      <c r="P11" s="128"/>
      <c r="Q11" s="128"/>
      <c r="R11" s="128"/>
      <c r="S11" s="11">
        <f t="shared" si="0"/>
        <v>0</v>
      </c>
      <c r="T11" s="12">
        <f ca="1">(S11/#REF!)*T$14</f>
        <v>0</v>
      </c>
      <c r="U11" s="128"/>
      <c r="V11" s="129">
        <f t="shared" si="1"/>
        <v>0</v>
      </c>
      <c r="W11" s="128"/>
      <c r="X11" s="129">
        <f t="shared" si="2"/>
        <v>0</v>
      </c>
      <c r="Y11" s="130"/>
      <c r="Z11" s="129">
        <f t="shared" si="3"/>
        <v>0</v>
      </c>
      <c r="AA11" s="130"/>
      <c r="AB11" s="129">
        <f>P11+O11+M11+F11</f>
        <v>1960.4</v>
      </c>
    </row>
    <row r="12" spans="1:59" ht="56.25" customHeight="1" x14ac:dyDescent="0.3">
      <c r="A12" s="13" t="s">
        <v>52</v>
      </c>
      <c r="B12" s="124" t="s">
        <v>56</v>
      </c>
      <c r="C12" s="132" t="s">
        <v>218</v>
      </c>
      <c r="D12" s="104" t="s">
        <v>57</v>
      </c>
      <c r="E12" s="104" t="s">
        <v>296</v>
      </c>
      <c r="F12" s="105">
        <v>1500</v>
      </c>
      <c r="G12" s="125">
        <v>1.8333333333333333</v>
      </c>
      <c r="H12" s="106">
        <v>0.27083333333333331</v>
      </c>
      <c r="I12" s="106">
        <v>0.45833333333333331</v>
      </c>
      <c r="J12" s="106">
        <v>0.5083333333333333</v>
      </c>
      <c r="K12" s="106">
        <v>0.6875</v>
      </c>
      <c r="L12" s="106"/>
      <c r="M12" s="105">
        <v>260.39999999999998</v>
      </c>
      <c r="N12" s="134"/>
      <c r="O12" s="128"/>
      <c r="P12" s="128"/>
      <c r="Q12" s="128"/>
      <c r="R12" s="128"/>
      <c r="S12" s="11">
        <f t="shared" si="0"/>
        <v>0</v>
      </c>
      <c r="T12" s="12">
        <f ca="1">(S12/#REF!)*T$14</f>
        <v>0</v>
      </c>
      <c r="U12" s="128"/>
      <c r="V12" s="129">
        <f t="shared" si="1"/>
        <v>0</v>
      </c>
      <c r="W12" s="128"/>
      <c r="X12" s="129">
        <f t="shared" si="2"/>
        <v>0</v>
      </c>
      <c r="Y12" s="130"/>
      <c r="Z12" s="129">
        <f t="shared" si="3"/>
        <v>0</v>
      </c>
      <c r="AA12" s="130"/>
      <c r="AB12" s="129">
        <f>P12+O12+M12+F12</f>
        <v>1760.4</v>
      </c>
    </row>
    <row r="13" spans="1:59" ht="56.25" customHeight="1" x14ac:dyDescent="0.3">
      <c r="A13" s="13" t="s">
        <v>52</v>
      </c>
      <c r="B13" s="124" t="s">
        <v>222</v>
      </c>
      <c r="C13" s="103">
        <v>44746</v>
      </c>
      <c r="D13" s="104" t="s">
        <v>223</v>
      </c>
      <c r="E13" s="104" t="s">
        <v>217</v>
      </c>
      <c r="F13" s="105">
        <v>1700</v>
      </c>
      <c r="G13" s="125">
        <v>1.8333333333333333</v>
      </c>
      <c r="H13" s="106">
        <v>0.33333333333333331</v>
      </c>
      <c r="I13" s="106">
        <v>0.5</v>
      </c>
      <c r="J13" s="106">
        <v>0.54999999999999993</v>
      </c>
      <c r="K13" s="106">
        <v>0.75</v>
      </c>
      <c r="L13" s="106"/>
      <c r="M13" s="105">
        <v>260.39999999999998</v>
      </c>
      <c r="N13" s="128"/>
      <c r="O13" s="128"/>
      <c r="P13" s="128"/>
      <c r="Q13" s="128"/>
      <c r="R13" s="128"/>
      <c r="S13" s="11">
        <f t="shared" si="0"/>
        <v>0</v>
      </c>
      <c r="T13" s="12">
        <f ca="1">(S13/#REF!)*T$14</f>
        <v>0</v>
      </c>
      <c r="U13" s="128"/>
      <c r="V13" s="129">
        <f t="shared" si="1"/>
        <v>0</v>
      </c>
      <c r="W13" s="128"/>
      <c r="X13" s="129">
        <f t="shared" si="2"/>
        <v>0</v>
      </c>
      <c r="Y13" s="130"/>
      <c r="Z13" s="129">
        <f t="shared" si="3"/>
        <v>0</v>
      </c>
      <c r="AA13" s="130"/>
      <c r="AB13" s="129">
        <v>1942.4</v>
      </c>
    </row>
    <row r="14" spans="1:59" ht="56.25" customHeight="1" x14ac:dyDescent="0.3">
      <c r="A14" s="10" t="s">
        <v>11</v>
      </c>
      <c r="B14" s="132" t="s">
        <v>19</v>
      </c>
      <c r="C14" s="132" t="s">
        <v>20</v>
      </c>
      <c r="D14" s="104" t="s">
        <v>21</v>
      </c>
      <c r="E14" s="104" t="s">
        <v>22</v>
      </c>
      <c r="F14" s="105">
        <v>1700</v>
      </c>
      <c r="G14" s="133">
        <v>1.8333333333333333</v>
      </c>
      <c r="H14" s="106">
        <v>0.33333333333333331</v>
      </c>
      <c r="I14" s="106">
        <v>0.5</v>
      </c>
      <c r="J14" s="106">
        <v>0.54999999999999993</v>
      </c>
      <c r="K14" s="106">
        <v>0.75</v>
      </c>
      <c r="L14" s="106"/>
      <c r="M14" s="105">
        <v>260.39999999999998</v>
      </c>
      <c r="N14" s="128"/>
      <c r="O14" s="128"/>
      <c r="P14" s="128"/>
      <c r="Q14" s="128"/>
      <c r="R14" s="128"/>
      <c r="S14" s="11">
        <f t="shared" si="0"/>
        <v>0</v>
      </c>
      <c r="T14" s="12">
        <f ca="1">(S14/#REF!)*T$14</f>
        <v>0</v>
      </c>
      <c r="U14" s="128"/>
      <c r="V14" s="129">
        <f t="shared" si="1"/>
        <v>0</v>
      </c>
      <c r="W14" s="128"/>
      <c r="X14" s="129">
        <f t="shared" si="2"/>
        <v>0</v>
      </c>
      <c r="Y14" s="130"/>
      <c r="Z14" s="129">
        <f t="shared" si="3"/>
        <v>0</v>
      </c>
      <c r="AA14" s="130"/>
      <c r="AB14" s="129">
        <f>P14+O14+M14+F14</f>
        <v>1960.4</v>
      </c>
    </row>
    <row r="15" spans="1:59" ht="56.25" customHeight="1" x14ac:dyDescent="0.3">
      <c r="A15" s="13" t="s">
        <v>27</v>
      </c>
      <c r="B15" s="124" t="s">
        <v>28</v>
      </c>
      <c r="C15" s="103">
        <v>44357</v>
      </c>
      <c r="D15" s="104" t="s">
        <v>29</v>
      </c>
      <c r="E15" s="104" t="s">
        <v>30</v>
      </c>
      <c r="F15" s="105">
        <v>2200</v>
      </c>
      <c r="G15" s="133">
        <v>1.8333333333333333</v>
      </c>
      <c r="H15" s="106">
        <v>0.33333333333333331</v>
      </c>
      <c r="I15" s="106">
        <v>0.5</v>
      </c>
      <c r="J15" s="106">
        <v>0.54999999999999993</v>
      </c>
      <c r="K15" s="106">
        <v>0.75</v>
      </c>
      <c r="L15" s="106"/>
      <c r="M15" s="105">
        <v>260.39999999999998</v>
      </c>
      <c r="N15" s="128"/>
      <c r="O15" s="128"/>
      <c r="P15" s="128"/>
      <c r="Q15" s="128"/>
      <c r="R15" s="128"/>
      <c r="S15" s="11">
        <f t="shared" si="0"/>
        <v>0</v>
      </c>
      <c r="T15" s="12">
        <f ca="1">(S15/#REF!)*T$14</f>
        <v>0</v>
      </c>
      <c r="U15" s="128"/>
      <c r="V15" s="129">
        <f t="shared" si="1"/>
        <v>0</v>
      </c>
      <c r="W15" s="128"/>
      <c r="X15" s="129">
        <f t="shared" si="2"/>
        <v>0</v>
      </c>
      <c r="Y15" s="130"/>
      <c r="Z15" s="129">
        <f t="shared" si="3"/>
        <v>0</v>
      </c>
      <c r="AA15" s="130"/>
      <c r="AB15" s="129">
        <f>P15+O15+M15+F15</f>
        <v>2460.4</v>
      </c>
    </row>
    <row r="16" spans="1:59" ht="56.25" customHeight="1" x14ac:dyDescent="0.3">
      <c r="A16" s="13" t="s">
        <v>27</v>
      </c>
      <c r="B16" s="124" t="s">
        <v>304</v>
      </c>
      <c r="C16" s="132" t="s">
        <v>293</v>
      </c>
      <c r="D16" s="104" t="s">
        <v>281</v>
      </c>
      <c r="E16" s="104" t="s">
        <v>30</v>
      </c>
      <c r="F16" s="105">
        <v>1700</v>
      </c>
      <c r="G16" s="125">
        <v>1.8333333333333333</v>
      </c>
      <c r="H16" s="106">
        <v>0.33333333333333331</v>
      </c>
      <c r="I16" s="106">
        <v>0.5</v>
      </c>
      <c r="J16" s="106">
        <v>0.54999999999999993</v>
      </c>
      <c r="K16" s="106">
        <v>0.75</v>
      </c>
      <c r="L16" s="106"/>
      <c r="M16" s="105">
        <v>260.39999999999998</v>
      </c>
      <c r="N16" s="128"/>
      <c r="O16" s="128"/>
      <c r="P16" s="128"/>
      <c r="Q16" s="128"/>
      <c r="R16" s="128"/>
      <c r="S16" s="11">
        <f t="shared" si="0"/>
        <v>0</v>
      </c>
      <c r="T16" s="12">
        <f ca="1">(S16/#REF!)*T$14</f>
        <v>0</v>
      </c>
      <c r="U16" s="128"/>
      <c r="V16" s="129">
        <f t="shared" si="1"/>
        <v>0</v>
      </c>
      <c r="W16" s="128"/>
      <c r="X16" s="129">
        <f t="shared" si="2"/>
        <v>0</v>
      </c>
      <c r="Y16" s="130"/>
      <c r="Z16" s="129">
        <f t="shared" si="3"/>
        <v>0</v>
      </c>
      <c r="AA16" s="130"/>
      <c r="AB16" s="129">
        <f>F16+M16</f>
        <v>1960.4</v>
      </c>
    </row>
    <row r="17" spans="1:28" ht="56.25" customHeight="1" x14ac:dyDescent="0.3">
      <c r="A17" s="13" t="s">
        <v>31</v>
      </c>
      <c r="B17" s="28" t="s">
        <v>232</v>
      </c>
      <c r="C17" s="103">
        <v>44768</v>
      </c>
      <c r="D17" s="104" t="s">
        <v>233</v>
      </c>
      <c r="E17" s="104" t="s">
        <v>36</v>
      </c>
      <c r="F17" s="105">
        <v>2600</v>
      </c>
      <c r="G17" s="125">
        <v>1.25</v>
      </c>
      <c r="H17" s="106">
        <v>0.27083333333333331</v>
      </c>
      <c r="I17" s="106">
        <v>0.41666666666666669</v>
      </c>
      <c r="J17" s="106">
        <v>0.42708333333333331</v>
      </c>
      <c r="K17" s="106">
        <v>0.52083333333333337</v>
      </c>
      <c r="L17" s="106"/>
      <c r="M17" s="105">
        <v>260.39999999999998</v>
      </c>
      <c r="N17" s="128"/>
      <c r="O17" s="128"/>
      <c r="P17" s="128"/>
      <c r="Q17" s="128"/>
      <c r="R17" s="128"/>
      <c r="S17" s="11">
        <f t="shared" si="0"/>
        <v>0</v>
      </c>
      <c r="T17" s="12">
        <f ca="1">(S17/#REF!)*T$14</f>
        <v>0</v>
      </c>
      <c r="U17" s="128"/>
      <c r="V17" s="129">
        <f t="shared" si="1"/>
        <v>0</v>
      </c>
      <c r="W17" s="128"/>
      <c r="X17" s="129">
        <f t="shared" si="2"/>
        <v>0</v>
      </c>
      <c r="Y17" s="130"/>
      <c r="Z17" s="129">
        <f t="shared" si="3"/>
        <v>0</v>
      </c>
      <c r="AA17" s="130"/>
      <c r="AB17" s="129">
        <f>P17+O17+M17+F17</f>
        <v>2860.4</v>
      </c>
    </row>
    <row r="18" spans="1:28" ht="56.25" customHeight="1" x14ac:dyDescent="0.3">
      <c r="A18" s="13" t="s">
        <v>31</v>
      </c>
      <c r="B18" s="28" t="s">
        <v>135</v>
      </c>
      <c r="C18" s="103">
        <v>44704</v>
      </c>
      <c r="D18" s="104" t="s">
        <v>136</v>
      </c>
      <c r="E18" s="104" t="s">
        <v>36</v>
      </c>
      <c r="F18" s="105">
        <v>2600</v>
      </c>
      <c r="G18" s="125">
        <v>1.25</v>
      </c>
      <c r="H18" s="106">
        <v>0.27083333333333331</v>
      </c>
      <c r="I18" s="106">
        <v>0.41666666666666669</v>
      </c>
      <c r="J18" s="106">
        <v>0.42708333333333331</v>
      </c>
      <c r="K18" s="106">
        <v>0.52083333333333337</v>
      </c>
      <c r="L18" s="106"/>
      <c r="M18" s="105">
        <v>260.39999999999998</v>
      </c>
      <c r="N18" s="135"/>
      <c r="O18" s="135"/>
      <c r="P18" s="128"/>
      <c r="Q18" s="128"/>
      <c r="R18" s="128"/>
      <c r="S18" s="11">
        <f t="shared" si="0"/>
        <v>0</v>
      </c>
      <c r="T18" s="12">
        <f ca="1">(S18/#REF!)*T$14</f>
        <v>0</v>
      </c>
      <c r="U18" s="128"/>
      <c r="V18" s="129">
        <f t="shared" si="1"/>
        <v>0</v>
      </c>
      <c r="W18" s="128"/>
      <c r="X18" s="129">
        <f t="shared" si="2"/>
        <v>0</v>
      </c>
      <c r="Y18" s="130"/>
      <c r="Z18" s="129">
        <f t="shared" si="3"/>
        <v>0</v>
      </c>
      <c r="AA18" s="130"/>
      <c r="AB18" s="129">
        <f>P18+O18+M18+F18</f>
        <v>2860.4</v>
      </c>
    </row>
    <row r="19" spans="1:28" ht="56.25" customHeight="1" x14ac:dyDescent="0.3">
      <c r="A19" s="10" t="s">
        <v>11</v>
      </c>
      <c r="B19" s="124" t="s">
        <v>23</v>
      </c>
      <c r="C19" s="132" t="s">
        <v>24</v>
      </c>
      <c r="D19" s="104" t="s">
        <v>25</v>
      </c>
      <c r="E19" s="104" t="s">
        <v>26</v>
      </c>
      <c r="F19" s="105">
        <v>2000</v>
      </c>
      <c r="G19" s="133">
        <v>1.8333333333333333</v>
      </c>
      <c r="H19" s="106">
        <v>0.33333333333333331</v>
      </c>
      <c r="I19" s="106">
        <v>0.5</v>
      </c>
      <c r="J19" s="106">
        <v>0.54999999999999993</v>
      </c>
      <c r="K19" s="106">
        <v>0.75</v>
      </c>
      <c r="L19" s="106"/>
      <c r="M19" s="105">
        <v>260.39999999999998</v>
      </c>
      <c r="N19" s="135"/>
      <c r="O19" s="135"/>
      <c r="P19" s="128"/>
      <c r="Q19" s="128"/>
      <c r="R19" s="128"/>
      <c r="S19" s="11">
        <f t="shared" si="0"/>
        <v>0</v>
      </c>
      <c r="T19" s="12">
        <f ca="1">(S19/#REF!)*T$14</f>
        <v>0</v>
      </c>
      <c r="U19" s="128"/>
      <c r="V19" s="129">
        <f t="shared" si="1"/>
        <v>0</v>
      </c>
      <c r="W19" s="128"/>
      <c r="X19" s="129">
        <f t="shared" si="2"/>
        <v>0</v>
      </c>
      <c r="Y19" s="130"/>
      <c r="Z19" s="129">
        <f t="shared" si="3"/>
        <v>0</v>
      </c>
      <c r="AA19" s="130"/>
      <c r="AB19" s="129">
        <f>P19+O19+M19+F19</f>
        <v>2260.4</v>
      </c>
    </row>
    <row r="20" spans="1:28" ht="56.25" customHeight="1" x14ac:dyDescent="0.3">
      <c r="A20" s="13" t="s">
        <v>41</v>
      </c>
      <c r="B20" s="124" t="s">
        <v>60</v>
      </c>
      <c r="C20" s="132" t="s">
        <v>20</v>
      </c>
      <c r="D20" s="104" t="s">
        <v>61</v>
      </c>
      <c r="E20" s="104" t="s">
        <v>237</v>
      </c>
      <c r="F20" s="105">
        <v>1400</v>
      </c>
      <c r="G20" s="125">
        <v>1.8333333333333333</v>
      </c>
      <c r="H20" s="106">
        <v>0.29166666666666669</v>
      </c>
      <c r="I20" s="106">
        <v>0.5</v>
      </c>
      <c r="J20" s="106">
        <v>0.54999999999999993</v>
      </c>
      <c r="K20" s="106">
        <v>0.70833333333333337</v>
      </c>
      <c r="L20" s="106"/>
      <c r="M20" s="105">
        <v>260.39999999999998</v>
      </c>
      <c r="N20" s="135"/>
      <c r="O20" s="135"/>
      <c r="P20" s="128"/>
      <c r="Q20" s="128"/>
      <c r="R20" s="128"/>
      <c r="S20" s="11">
        <f t="shared" si="0"/>
        <v>0</v>
      </c>
      <c r="T20" s="12">
        <f ca="1">(S20/#REF!)*T$14</f>
        <v>0</v>
      </c>
      <c r="U20" s="128"/>
      <c r="V20" s="129">
        <f t="shared" si="1"/>
        <v>0</v>
      </c>
      <c r="W20" s="128"/>
      <c r="X20" s="129">
        <f t="shared" si="2"/>
        <v>0</v>
      </c>
      <c r="Y20" s="130"/>
      <c r="Z20" s="129">
        <f t="shared" si="3"/>
        <v>0</v>
      </c>
      <c r="AA20" s="130"/>
      <c r="AB20" s="129">
        <f>P20+O20+M20+F20</f>
        <v>1660.4</v>
      </c>
    </row>
    <row r="21" spans="1:28" ht="56.25" customHeight="1" x14ac:dyDescent="0.3">
      <c r="A21" s="13" t="s">
        <v>11</v>
      </c>
      <c r="B21" s="124" t="s">
        <v>305</v>
      </c>
      <c r="C21" s="132" t="s">
        <v>293</v>
      </c>
      <c r="D21" s="104" t="s">
        <v>282</v>
      </c>
      <c r="E21" s="104" t="s">
        <v>277</v>
      </c>
      <c r="F21" s="105">
        <v>1400</v>
      </c>
      <c r="G21" s="125">
        <v>1.8333333333333333</v>
      </c>
      <c r="H21" s="106">
        <v>0.33333333333333331</v>
      </c>
      <c r="I21" s="106">
        <v>0.5</v>
      </c>
      <c r="J21" s="106">
        <v>0.54999999999999993</v>
      </c>
      <c r="K21" s="106">
        <v>0.75</v>
      </c>
      <c r="L21" s="106"/>
      <c r="M21" s="105">
        <v>260.39999999999998</v>
      </c>
      <c r="N21" s="135"/>
      <c r="O21" s="135"/>
      <c r="P21" s="128"/>
      <c r="Q21" s="128"/>
      <c r="R21" s="128"/>
      <c r="S21" s="11">
        <f t="shared" si="0"/>
        <v>0</v>
      </c>
      <c r="T21" s="12">
        <f ca="1">(S21/#REF!)*T$14</f>
        <v>0</v>
      </c>
      <c r="U21" s="128"/>
      <c r="V21" s="129">
        <f t="shared" si="1"/>
        <v>0</v>
      </c>
      <c r="W21" s="128"/>
      <c r="X21" s="129">
        <f t="shared" si="2"/>
        <v>0</v>
      </c>
      <c r="Y21" s="130"/>
      <c r="Z21" s="129">
        <f t="shared" si="3"/>
        <v>0</v>
      </c>
      <c r="AA21" s="130"/>
      <c r="AB21" s="129">
        <f>F21+M21</f>
        <v>1660.4</v>
      </c>
    </row>
    <row r="22" spans="1:28" ht="56.25" customHeight="1" x14ac:dyDescent="0.3">
      <c r="A22" s="10" t="s">
        <v>41</v>
      </c>
      <c r="B22" s="113" t="s">
        <v>246</v>
      </c>
      <c r="C22" s="115">
        <v>44805</v>
      </c>
      <c r="D22" s="116" t="s">
        <v>247</v>
      </c>
      <c r="E22" s="116" t="s">
        <v>86</v>
      </c>
      <c r="F22" s="105">
        <v>1302</v>
      </c>
      <c r="G22" s="125">
        <v>1.8333333333333333</v>
      </c>
      <c r="H22" s="106">
        <v>0.29166666666666669</v>
      </c>
      <c r="I22" s="106">
        <v>0.5</v>
      </c>
      <c r="J22" s="106">
        <v>0.54999999999999993</v>
      </c>
      <c r="K22" s="106">
        <v>0.70833333333333337</v>
      </c>
      <c r="L22" s="106"/>
      <c r="M22" s="105">
        <v>260.39999999999998</v>
      </c>
      <c r="N22" s="135"/>
      <c r="O22" s="135"/>
      <c r="P22" s="128"/>
      <c r="Q22" s="128"/>
      <c r="R22" s="128"/>
      <c r="S22" s="11">
        <f t="shared" si="0"/>
        <v>0</v>
      </c>
      <c r="T22" s="12">
        <f ca="1">(S22/#REF!)*T$14</f>
        <v>0</v>
      </c>
      <c r="U22" s="128"/>
      <c r="V22" s="129">
        <f t="shared" si="1"/>
        <v>0</v>
      </c>
      <c r="W22" s="128"/>
      <c r="X22" s="129">
        <f t="shared" si="2"/>
        <v>0</v>
      </c>
      <c r="Y22" s="130"/>
      <c r="Z22" s="129">
        <f t="shared" si="3"/>
        <v>0</v>
      </c>
      <c r="AA22" s="130"/>
      <c r="AB22" s="129">
        <f t="shared" ref="AB22:AB32" si="4">P22+O22+M22+F22</f>
        <v>1562.4</v>
      </c>
    </row>
    <row r="23" spans="1:28" ht="56.25" customHeight="1" x14ac:dyDescent="0.3">
      <c r="A23" s="13" t="s">
        <v>52</v>
      </c>
      <c r="B23" s="124" t="s">
        <v>114</v>
      </c>
      <c r="C23" s="103">
        <v>44606</v>
      </c>
      <c r="D23" s="104" t="s">
        <v>115</v>
      </c>
      <c r="E23" s="104" t="s">
        <v>86</v>
      </c>
      <c r="F23" s="105">
        <v>1302</v>
      </c>
      <c r="G23" s="125">
        <v>1.8333333333333333</v>
      </c>
      <c r="H23" s="106">
        <v>0.375</v>
      </c>
      <c r="I23" s="106">
        <v>0.5</v>
      </c>
      <c r="J23" s="106">
        <v>0.54999999999999993</v>
      </c>
      <c r="K23" s="106">
        <v>0.79166666666666663</v>
      </c>
      <c r="L23" s="106"/>
      <c r="M23" s="105">
        <v>260.39999999999998</v>
      </c>
      <c r="N23" s="135"/>
      <c r="O23" s="135"/>
      <c r="P23" s="128"/>
      <c r="Q23" s="128"/>
      <c r="R23" s="128"/>
      <c r="S23" s="11">
        <f t="shared" si="0"/>
        <v>0</v>
      </c>
      <c r="T23" s="12">
        <f ca="1">(S23/#REF!)*T$14</f>
        <v>0</v>
      </c>
      <c r="U23" s="128"/>
      <c r="V23" s="129">
        <f t="shared" si="1"/>
        <v>0</v>
      </c>
      <c r="W23" s="128"/>
      <c r="X23" s="129">
        <f t="shared" si="2"/>
        <v>0</v>
      </c>
      <c r="Y23" s="130"/>
      <c r="Z23" s="129">
        <f t="shared" si="3"/>
        <v>0</v>
      </c>
      <c r="AA23" s="130"/>
      <c r="AB23" s="129">
        <f t="shared" si="4"/>
        <v>1562.4</v>
      </c>
    </row>
    <row r="24" spans="1:28" ht="56.25" customHeight="1" x14ac:dyDescent="0.3">
      <c r="A24" s="13" t="s">
        <v>41</v>
      </c>
      <c r="B24" s="28" t="s">
        <v>252</v>
      </c>
      <c r="C24" s="103">
        <v>44805</v>
      </c>
      <c r="D24" s="104" t="s">
        <v>251</v>
      </c>
      <c r="E24" s="104" t="s">
        <v>86</v>
      </c>
      <c r="F24" s="105">
        <v>1302</v>
      </c>
      <c r="G24" s="125">
        <v>1.8333333333333333</v>
      </c>
      <c r="H24" s="106">
        <v>0.29166666666666669</v>
      </c>
      <c r="I24" s="106">
        <v>0.5</v>
      </c>
      <c r="J24" s="106">
        <v>0.54999999999999993</v>
      </c>
      <c r="K24" s="106">
        <v>0.70833333333333337</v>
      </c>
      <c r="L24" s="106"/>
      <c r="M24" s="105">
        <v>260.39999999999998</v>
      </c>
      <c r="N24" s="135"/>
      <c r="O24" s="135"/>
      <c r="P24" s="128"/>
      <c r="Q24" s="128"/>
      <c r="R24" s="128"/>
      <c r="S24" s="11">
        <f t="shared" si="0"/>
        <v>0</v>
      </c>
      <c r="T24" s="12">
        <f ca="1">(S24/#REF!)*T$14</f>
        <v>0</v>
      </c>
      <c r="U24" s="128"/>
      <c r="V24" s="129">
        <f t="shared" si="1"/>
        <v>0</v>
      </c>
      <c r="W24" s="128"/>
      <c r="X24" s="129">
        <f t="shared" si="2"/>
        <v>0</v>
      </c>
      <c r="Y24" s="130"/>
      <c r="Z24" s="129">
        <f t="shared" si="3"/>
        <v>0</v>
      </c>
      <c r="AA24" s="130"/>
      <c r="AB24" s="129">
        <f t="shared" si="4"/>
        <v>1562.4</v>
      </c>
    </row>
    <row r="25" spans="1:28" ht="56.25" customHeight="1" x14ac:dyDescent="0.3">
      <c r="A25" s="13" t="s">
        <v>52</v>
      </c>
      <c r="B25" s="124" t="s">
        <v>116</v>
      </c>
      <c r="C25" s="103">
        <v>44606</v>
      </c>
      <c r="D25" s="104" t="s">
        <v>117</v>
      </c>
      <c r="E25" s="104" t="s">
        <v>86</v>
      </c>
      <c r="F25" s="105">
        <v>1302</v>
      </c>
      <c r="G25" s="125">
        <v>1.8333333333333333</v>
      </c>
      <c r="H25" s="106">
        <v>0.27083333333333331</v>
      </c>
      <c r="I25" s="106">
        <v>0.45</v>
      </c>
      <c r="J25" s="106">
        <v>0.5</v>
      </c>
      <c r="K25" s="106">
        <v>0.6875</v>
      </c>
      <c r="L25" s="106"/>
      <c r="M25" s="105">
        <v>260.39999999999998</v>
      </c>
      <c r="N25" s="135"/>
      <c r="O25" s="135"/>
      <c r="P25" s="128"/>
      <c r="Q25" s="128"/>
      <c r="R25" s="128"/>
      <c r="S25" s="11">
        <f t="shared" si="0"/>
        <v>0</v>
      </c>
      <c r="T25" s="12">
        <f ca="1">(S25/#REF!)*T$14</f>
        <v>0</v>
      </c>
      <c r="U25" s="128"/>
      <c r="V25" s="129">
        <f t="shared" si="1"/>
        <v>0</v>
      </c>
      <c r="W25" s="128"/>
      <c r="X25" s="129">
        <f t="shared" si="2"/>
        <v>0</v>
      </c>
      <c r="Y25" s="130"/>
      <c r="Z25" s="129">
        <f t="shared" si="3"/>
        <v>0</v>
      </c>
      <c r="AA25" s="130"/>
      <c r="AB25" s="129">
        <f t="shared" si="4"/>
        <v>1562.4</v>
      </c>
    </row>
    <row r="26" spans="1:28" ht="56.25" customHeight="1" x14ac:dyDescent="0.3">
      <c r="A26" s="10" t="s">
        <v>41</v>
      </c>
      <c r="B26" s="103" t="s">
        <v>93</v>
      </c>
      <c r="C26" s="103">
        <v>44509</v>
      </c>
      <c r="D26" s="104" t="s">
        <v>91</v>
      </c>
      <c r="E26" s="104" t="s">
        <v>87</v>
      </c>
      <c r="F26" s="105">
        <v>1302</v>
      </c>
      <c r="G26" s="133">
        <v>1.8333333333333333</v>
      </c>
      <c r="H26" s="106">
        <v>0.29166666666666669</v>
      </c>
      <c r="I26" s="106">
        <v>0.45833333333333331</v>
      </c>
      <c r="J26" s="106">
        <v>0.5083333333333333</v>
      </c>
      <c r="K26" s="106">
        <v>0.70833333333333337</v>
      </c>
      <c r="L26" s="106"/>
      <c r="M26" s="105">
        <v>260.39999999999998</v>
      </c>
      <c r="N26" s="135"/>
      <c r="O26" s="135"/>
      <c r="P26" s="128"/>
      <c r="Q26" s="128"/>
      <c r="R26" s="106"/>
      <c r="S26" s="11">
        <f t="shared" si="0"/>
        <v>0</v>
      </c>
      <c r="T26" s="12">
        <f ca="1">(S26/#REF!)*T$14</f>
        <v>0</v>
      </c>
      <c r="U26" s="128"/>
      <c r="V26" s="129">
        <f t="shared" si="1"/>
        <v>0</v>
      </c>
      <c r="W26" s="128"/>
      <c r="X26" s="129">
        <f t="shared" si="2"/>
        <v>0</v>
      </c>
      <c r="Y26" s="130"/>
      <c r="Z26" s="129">
        <f t="shared" si="3"/>
        <v>0</v>
      </c>
      <c r="AA26" s="130"/>
      <c r="AB26" s="129">
        <f t="shared" si="4"/>
        <v>1562.4</v>
      </c>
    </row>
    <row r="27" spans="1:28" ht="56.25" customHeight="1" x14ac:dyDescent="0.3">
      <c r="A27" s="10" t="s">
        <v>41</v>
      </c>
      <c r="B27" s="103" t="s">
        <v>111</v>
      </c>
      <c r="C27" s="103">
        <v>44545</v>
      </c>
      <c r="D27" s="104" t="s">
        <v>109</v>
      </c>
      <c r="E27" s="104" t="s">
        <v>87</v>
      </c>
      <c r="F27" s="105">
        <v>1302</v>
      </c>
      <c r="G27" s="133">
        <v>1.8333333333333333</v>
      </c>
      <c r="H27" s="106">
        <v>0.29166666666666669</v>
      </c>
      <c r="I27" s="106">
        <v>0.45833333333333331</v>
      </c>
      <c r="J27" s="106">
        <v>0.5083333333333333</v>
      </c>
      <c r="K27" s="106">
        <v>0.70833333333333337</v>
      </c>
      <c r="L27" s="106"/>
      <c r="M27" s="105">
        <v>260.39999999999998</v>
      </c>
      <c r="N27" s="135"/>
      <c r="O27" s="135"/>
      <c r="P27" s="128"/>
      <c r="Q27" s="128"/>
      <c r="R27" s="106"/>
      <c r="S27" s="11">
        <f t="shared" si="0"/>
        <v>0</v>
      </c>
      <c r="T27" s="12">
        <f ca="1">(S27/#REF!)*T$14</f>
        <v>0</v>
      </c>
      <c r="U27" s="128"/>
      <c r="V27" s="129">
        <f t="shared" si="1"/>
        <v>0</v>
      </c>
      <c r="W27" s="128"/>
      <c r="X27" s="129">
        <f t="shared" si="2"/>
        <v>0</v>
      </c>
      <c r="Y27" s="130"/>
      <c r="Z27" s="129">
        <f t="shared" si="3"/>
        <v>0</v>
      </c>
      <c r="AA27" s="130"/>
      <c r="AB27" s="129">
        <f t="shared" si="4"/>
        <v>1562.4</v>
      </c>
    </row>
    <row r="28" spans="1:28" ht="56.25" customHeight="1" x14ac:dyDescent="0.3">
      <c r="A28" s="10" t="s">
        <v>41</v>
      </c>
      <c r="B28" s="103" t="s">
        <v>160</v>
      </c>
      <c r="C28" s="103">
        <v>44706</v>
      </c>
      <c r="D28" s="104" t="s">
        <v>161</v>
      </c>
      <c r="E28" s="104" t="s">
        <v>87</v>
      </c>
      <c r="F28" s="105">
        <v>1302</v>
      </c>
      <c r="G28" s="133">
        <v>1.8333333333333333</v>
      </c>
      <c r="H28" s="106">
        <v>0.29166666666666669</v>
      </c>
      <c r="I28" s="106">
        <v>0.45833333333333331</v>
      </c>
      <c r="J28" s="106">
        <v>0.5083333333333333</v>
      </c>
      <c r="K28" s="106">
        <v>0.70833333333333337</v>
      </c>
      <c r="L28" s="106"/>
      <c r="M28" s="105">
        <v>260.39999999999998</v>
      </c>
      <c r="N28" s="135"/>
      <c r="O28" s="135"/>
      <c r="P28" s="128"/>
      <c r="Q28" s="128"/>
      <c r="R28" s="106"/>
      <c r="S28" s="11">
        <f t="shared" si="0"/>
        <v>0</v>
      </c>
      <c r="T28" s="12">
        <f ca="1">(S28/#REF!)*T$14</f>
        <v>0</v>
      </c>
      <c r="U28" s="128"/>
      <c r="V28" s="129">
        <f t="shared" si="1"/>
        <v>0</v>
      </c>
      <c r="W28" s="128"/>
      <c r="X28" s="129">
        <f t="shared" si="2"/>
        <v>0</v>
      </c>
      <c r="Y28" s="130"/>
      <c r="Z28" s="129">
        <f t="shared" si="3"/>
        <v>0</v>
      </c>
      <c r="AA28" s="130"/>
      <c r="AB28" s="129">
        <f t="shared" si="4"/>
        <v>1562.4</v>
      </c>
    </row>
    <row r="29" spans="1:28" ht="56.25" customHeight="1" x14ac:dyDescent="0.3">
      <c r="A29" s="13" t="s">
        <v>239</v>
      </c>
      <c r="B29" s="124" t="s">
        <v>62</v>
      </c>
      <c r="C29" s="132" t="s">
        <v>20</v>
      </c>
      <c r="D29" s="102" t="s">
        <v>63</v>
      </c>
      <c r="E29" s="14" t="s">
        <v>238</v>
      </c>
      <c r="F29" s="105">
        <v>1400</v>
      </c>
      <c r="G29" s="125">
        <v>1.8333333333333333</v>
      </c>
      <c r="H29" s="106">
        <v>0.29166666666666669</v>
      </c>
      <c r="I29" s="106">
        <v>0.45833333333333331</v>
      </c>
      <c r="J29" s="106">
        <v>0.5083333333333333</v>
      </c>
      <c r="K29" s="106">
        <v>0.70833333333333337</v>
      </c>
      <c r="L29" s="106"/>
      <c r="M29" s="105">
        <v>260.39999999999998</v>
      </c>
      <c r="N29" s="135"/>
      <c r="O29" s="135"/>
      <c r="P29" s="128"/>
      <c r="Q29" s="128"/>
      <c r="R29" s="128"/>
      <c r="S29" s="11">
        <f t="shared" si="0"/>
        <v>0</v>
      </c>
      <c r="T29" s="12">
        <f ca="1">(S29/#REF!)*T$14</f>
        <v>0</v>
      </c>
      <c r="U29" s="128"/>
      <c r="V29" s="129">
        <f t="shared" si="1"/>
        <v>0</v>
      </c>
      <c r="W29" s="128"/>
      <c r="X29" s="129">
        <f t="shared" si="2"/>
        <v>0</v>
      </c>
      <c r="Y29" s="130"/>
      <c r="Z29" s="129">
        <f t="shared" si="3"/>
        <v>0</v>
      </c>
      <c r="AA29" s="130"/>
      <c r="AB29" s="129">
        <f t="shared" si="4"/>
        <v>1660.4</v>
      </c>
    </row>
    <row r="30" spans="1:28" ht="56.25" customHeight="1" x14ac:dyDescent="0.3">
      <c r="A30" s="10" t="s">
        <v>124</v>
      </c>
      <c r="B30" s="124" t="s">
        <v>275</v>
      </c>
      <c r="C30" s="103">
        <v>44809</v>
      </c>
      <c r="D30" s="104" t="s">
        <v>274</v>
      </c>
      <c r="E30" s="104" t="s">
        <v>245</v>
      </c>
      <c r="F30" s="105">
        <v>4000</v>
      </c>
      <c r="G30" s="133">
        <v>1.8333333333333333</v>
      </c>
      <c r="H30" s="106">
        <v>0.29166666666666669</v>
      </c>
      <c r="I30" s="106">
        <v>0.5</v>
      </c>
      <c r="J30" s="106">
        <v>0.54999999999999993</v>
      </c>
      <c r="K30" s="106">
        <v>0.70833333333333337</v>
      </c>
      <c r="L30" s="106"/>
      <c r="M30" s="105">
        <v>264.12</v>
      </c>
      <c r="N30" s="135" t="s">
        <v>159</v>
      </c>
      <c r="O30" s="135"/>
      <c r="P30" s="105">
        <v>800</v>
      </c>
      <c r="Q30" s="128"/>
      <c r="R30" s="106"/>
      <c r="S30" s="11">
        <f t="shared" si="0"/>
        <v>0</v>
      </c>
      <c r="T30" s="12">
        <f ca="1">(S30/#REF!)*T$14</f>
        <v>0</v>
      </c>
      <c r="U30" s="128"/>
      <c r="V30" s="129">
        <f t="shared" si="1"/>
        <v>0</v>
      </c>
      <c r="W30" s="128"/>
      <c r="X30" s="129">
        <f t="shared" si="2"/>
        <v>0</v>
      </c>
      <c r="Y30" s="130"/>
      <c r="Z30" s="129">
        <f t="shared" si="3"/>
        <v>0</v>
      </c>
      <c r="AA30" s="130"/>
      <c r="AB30" s="129">
        <f t="shared" si="4"/>
        <v>5064.12</v>
      </c>
    </row>
    <row r="31" spans="1:28" ht="56.25" customHeight="1" x14ac:dyDescent="0.3">
      <c r="A31" s="10" t="s">
        <v>103</v>
      </c>
      <c r="B31" s="124" t="s">
        <v>105</v>
      </c>
      <c r="C31" s="103">
        <v>44531</v>
      </c>
      <c r="D31" s="104" t="s">
        <v>104</v>
      </c>
      <c r="E31" s="104" t="s">
        <v>106</v>
      </c>
      <c r="F31" s="105">
        <v>8000</v>
      </c>
      <c r="G31" s="133">
        <v>1.6666666666666667</v>
      </c>
      <c r="H31" s="106">
        <v>0.29166666666666669</v>
      </c>
      <c r="I31" s="106">
        <v>0.45833333333333331</v>
      </c>
      <c r="J31" s="106">
        <v>0.54166666666666663</v>
      </c>
      <c r="K31" s="106">
        <v>0.70833333333333337</v>
      </c>
      <c r="L31" s="106"/>
      <c r="M31" s="105">
        <v>260.39999999999998</v>
      </c>
      <c r="N31" s="135"/>
      <c r="O31" s="135"/>
      <c r="P31" s="128"/>
      <c r="Q31" s="128"/>
      <c r="R31" s="106"/>
      <c r="S31" s="11">
        <f t="shared" si="0"/>
        <v>0</v>
      </c>
      <c r="T31" s="12">
        <f ca="1">(S31/#REF!)*T$14</f>
        <v>0</v>
      </c>
      <c r="U31" s="128"/>
      <c r="V31" s="129">
        <f t="shared" si="1"/>
        <v>0</v>
      </c>
      <c r="W31" s="128"/>
      <c r="X31" s="129">
        <f t="shared" si="2"/>
        <v>0</v>
      </c>
      <c r="Y31" s="130"/>
      <c r="Z31" s="129">
        <f t="shared" si="3"/>
        <v>0</v>
      </c>
      <c r="AA31" s="130"/>
      <c r="AB31" s="129">
        <f t="shared" si="4"/>
        <v>8260.4</v>
      </c>
    </row>
    <row r="32" spans="1:28" ht="56.25" customHeight="1" x14ac:dyDescent="0.3">
      <c r="A32" s="13" t="s">
        <v>37</v>
      </c>
      <c r="B32" s="124" t="s">
        <v>236</v>
      </c>
      <c r="C32" s="132" t="s">
        <v>38</v>
      </c>
      <c r="D32" s="104" t="s">
        <v>39</v>
      </c>
      <c r="E32" s="104" t="s">
        <v>40</v>
      </c>
      <c r="F32" s="105">
        <v>3477.62</v>
      </c>
      <c r="G32" s="133">
        <v>1.8333333333333333</v>
      </c>
      <c r="H32" s="106">
        <v>0.29166666666666669</v>
      </c>
      <c r="I32" s="106">
        <v>0.5</v>
      </c>
      <c r="J32" s="106">
        <v>0.54999999999999993</v>
      </c>
      <c r="K32" s="106">
        <v>0.70833333333333337</v>
      </c>
      <c r="L32" s="106"/>
      <c r="M32" s="105">
        <v>264.12</v>
      </c>
      <c r="N32" s="135"/>
      <c r="O32" s="135"/>
      <c r="P32" s="128"/>
      <c r="Q32" s="128"/>
      <c r="R32" s="128"/>
      <c r="S32" s="11">
        <f t="shared" si="0"/>
        <v>0</v>
      </c>
      <c r="T32" s="12">
        <f ca="1">(S32/#REF!)*T$14</f>
        <v>0</v>
      </c>
      <c r="U32" s="128"/>
      <c r="V32" s="129">
        <f t="shared" si="1"/>
        <v>0</v>
      </c>
      <c r="W32" s="128"/>
      <c r="X32" s="129">
        <f t="shared" si="2"/>
        <v>0</v>
      </c>
      <c r="Y32" s="130"/>
      <c r="Z32" s="129">
        <f t="shared" si="3"/>
        <v>0</v>
      </c>
      <c r="AA32" s="130"/>
      <c r="AB32" s="129">
        <f t="shared" si="4"/>
        <v>3741.74</v>
      </c>
    </row>
    <row r="33" spans="1:28" ht="56.25" customHeight="1" x14ac:dyDescent="0.3">
      <c r="A33" s="13" t="s">
        <v>124</v>
      </c>
      <c r="B33" s="28" t="s">
        <v>228</v>
      </c>
      <c r="C33" s="103">
        <v>44757</v>
      </c>
      <c r="D33" s="104" t="s">
        <v>261</v>
      </c>
      <c r="E33" s="104" t="s">
        <v>40</v>
      </c>
      <c r="F33" s="105">
        <v>3477.62</v>
      </c>
      <c r="G33" s="125">
        <v>1.8333333333333333</v>
      </c>
      <c r="H33" s="106">
        <v>0.29166666666666669</v>
      </c>
      <c r="I33" s="106">
        <v>0.5</v>
      </c>
      <c r="J33" s="106">
        <v>0.54999999999999993</v>
      </c>
      <c r="K33" s="106">
        <v>0.70833333333333337</v>
      </c>
      <c r="L33" s="106"/>
      <c r="M33" s="105">
        <v>264.12</v>
      </c>
      <c r="N33" s="135"/>
      <c r="O33" s="135"/>
      <c r="P33" s="128"/>
      <c r="Q33" s="128"/>
      <c r="R33" s="128"/>
      <c r="S33" s="11">
        <f t="shared" si="0"/>
        <v>0</v>
      </c>
      <c r="T33" s="12">
        <f ca="1">(S33/#REF!)*T$14</f>
        <v>0</v>
      </c>
      <c r="U33" s="128"/>
      <c r="V33" s="129">
        <f t="shared" si="1"/>
        <v>0</v>
      </c>
      <c r="W33" s="128"/>
      <c r="X33" s="129">
        <f t="shared" si="2"/>
        <v>0</v>
      </c>
      <c r="Y33" s="130"/>
      <c r="Z33" s="129">
        <f t="shared" si="3"/>
        <v>0</v>
      </c>
      <c r="AA33" s="130"/>
      <c r="AB33" s="129">
        <v>3492.51</v>
      </c>
    </row>
    <row r="34" spans="1:28" ht="56.25" customHeight="1" x14ac:dyDescent="0.3">
      <c r="A34" s="13" t="s">
        <v>37</v>
      </c>
      <c r="B34" s="28" t="s">
        <v>214</v>
      </c>
      <c r="C34" s="103">
        <v>44835</v>
      </c>
      <c r="D34" s="104" t="s">
        <v>215</v>
      </c>
      <c r="E34" s="104" t="s">
        <v>216</v>
      </c>
      <c r="F34" s="105">
        <v>2659.18</v>
      </c>
      <c r="G34" s="133">
        <v>1.5</v>
      </c>
      <c r="H34" s="106">
        <v>0.29166666666666669</v>
      </c>
      <c r="I34" s="106">
        <v>0.41666666666666669</v>
      </c>
      <c r="J34" s="106">
        <v>0.42708333333333331</v>
      </c>
      <c r="K34" s="106">
        <v>0.55208333333333337</v>
      </c>
      <c r="L34" s="106">
        <v>0.55208333333333337</v>
      </c>
      <c r="M34" s="105">
        <v>264.12</v>
      </c>
      <c r="N34" s="135" t="s">
        <v>259</v>
      </c>
      <c r="O34" s="135"/>
      <c r="P34" s="105">
        <v>265.92</v>
      </c>
      <c r="Q34" s="128"/>
      <c r="R34" s="128"/>
      <c r="S34" s="11">
        <f t="shared" si="0"/>
        <v>0</v>
      </c>
      <c r="T34" s="12">
        <f ca="1">(S34/#REF!)*T$14</f>
        <v>0</v>
      </c>
      <c r="U34" s="128"/>
      <c r="V34" s="129">
        <f t="shared" si="1"/>
        <v>0</v>
      </c>
      <c r="W34" s="128"/>
      <c r="X34" s="129">
        <f t="shared" si="2"/>
        <v>0</v>
      </c>
      <c r="Y34" s="130"/>
      <c r="Z34" s="129">
        <f t="shared" si="3"/>
        <v>0</v>
      </c>
      <c r="AA34" s="130"/>
      <c r="AB34" s="129">
        <f>F34+M34+P34</f>
        <v>3189.22</v>
      </c>
    </row>
    <row r="35" spans="1:28" ht="56.25" customHeight="1" x14ac:dyDescent="0.3">
      <c r="A35" s="13" t="s">
        <v>41</v>
      </c>
      <c r="B35" s="124" t="s">
        <v>256</v>
      </c>
      <c r="C35" s="132" t="s">
        <v>293</v>
      </c>
      <c r="D35" s="104" t="s">
        <v>262</v>
      </c>
      <c r="E35" s="104" t="s">
        <v>278</v>
      </c>
      <c r="F35" s="105">
        <v>5090.05</v>
      </c>
      <c r="G35" s="125">
        <v>1.8333333333333333</v>
      </c>
      <c r="H35" s="106">
        <v>0.29166666666666669</v>
      </c>
      <c r="I35" s="106">
        <v>0.5</v>
      </c>
      <c r="J35" s="106">
        <v>0.54999999999999993</v>
      </c>
      <c r="K35" s="106">
        <v>0.70833333333333337</v>
      </c>
      <c r="L35" s="106"/>
      <c r="M35" s="105">
        <v>264.12</v>
      </c>
      <c r="N35" s="135"/>
      <c r="O35" s="135"/>
      <c r="P35" s="128"/>
      <c r="Q35" s="128"/>
      <c r="R35" s="128"/>
      <c r="S35" s="11">
        <f t="shared" si="0"/>
        <v>0</v>
      </c>
      <c r="T35" s="12">
        <f ca="1">(S35/#REF!)*T$14</f>
        <v>0</v>
      </c>
      <c r="U35" s="128"/>
      <c r="V35" s="129">
        <f t="shared" si="1"/>
        <v>0</v>
      </c>
      <c r="W35" s="128"/>
      <c r="X35" s="129">
        <f t="shared" si="2"/>
        <v>0</v>
      </c>
      <c r="Y35" s="130"/>
      <c r="Z35" s="129">
        <f t="shared" si="3"/>
        <v>0</v>
      </c>
      <c r="AA35" s="130"/>
      <c r="AB35" s="129">
        <f>F35+M35</f>
        <v>5354.17</v>
      </c>
    </row>
    <row r="36" spans="1:28" ht="56.25" customHeight="1" x14ac:dyDescent="0.3">
      <c r="A36" s="13" t="s">
        <v>41</v>
      </c>
      <c r="B36" s="124" t="s">
        <v>42</v>
      </c>
      <c r="C36" s="103">
        <v>44357</v>
      </c>
      <c r="D36" s="104" t="s">
        <v>43</v>
      </c>
      <c r="E36" s="104" t="s">
        <v>44</v>
      </c>
      <c r="F36" s="105">
        <v>5446.35</v>
      </c>
      <c r="G36" s="125">
        <v>1.8333333333333333</v>
      </c>
      <c r="H36" s="106">
        <v>0.29166666666666669</v>
      </c>
      <c r="I36" s="106">
        <v>0.5</v>
      </c>
      <c r="J36" s="106">
        <v>0.54999999999999993</v>
      </c>
      <c r="K36" s="106">
        <v>0.70833333333333337</v>
      </c>
      <c r="L36" s="106"/>
      <c r="M36" s="105">
        <v>264.12</v>
      </c>
      <c r="N36" s="135" t="s">
        <v>45</v>
      </c>
      <c r="O36" s="136">
        <f>F36*2%</f>
        <v>108.92700000000001</v>
      </c>
      <c r="P36" s="128"/>
      <c r="Q36" s="128"/>
      <c r="R36" s="128"/>
      <c r="S36" s="11">
        <f t="shared" si="0"/>
        <v>0</v>
      </c>
      <c r="T36" s="12">
        <f ca="1">(S36/#REF!)*T$14</f>
        <v>0</v>
      </c>
      <c r="U36" s="128"/>
      <c r="V36" s="129">
        <f t="shared" si="1"/>
        <v>0</v>
      </c>
      <c r="W36" s="128"/>
      <c r="X36" s="129">
        <f t="shared" si="2"/>
        <v>0</v>
      </c>
      <c r="Y36" s="130"/>
      <c r="Z36" s="129">
        <f t="shared" si="3"/>
        <v>0</v>
      </c>
      <c r="AA36" s="130"/>
      <c r="AB36" s="129">
        <f>P36+O36+M36+F36</f>
        <v>5819.3970000000008</v>
      </c>
    </row>
    <row r="37" spans="1:28" ht="56.25" customHeight="1" x14ac:dyDescent="0.3">
      <c r="A37" s="13" t="s">
        <v>41</v>
      </c>
      <c r="B37" s="137" t="s">
        <v>121</v>
      </c>
      <c r="C37" s="103">
        <v>44606</v>
      </c>
      <c r="D37" s="130" t="s">
        <v>122</v>
      </c>
      <c r="E37" s="130" t="s">
        <v>44</v>
      </c>
      <c r="F37" s="105">
        <v>5179.13</v>
      </c>
      <c r="G37" s="125">
        <v>1.8333333333333333</v>
      </c>
      <c r="H37" s="138">
        <v>0.29166666666666669</v>
      </c>
      <c r="I37" s="138">
        <v>0.45833333333333331</v>
      </c>
      <c r="J37" s="138">
        <v>0.5083333333333333</v>
      </c>
      <c r="K37" s="138">
        <v>0.70833333333333337</v>
      </c>
      <c r="L37" s="139"/>
      <c r="M37" s="105">
        <v>264.12</v>
      </c>
      <c r="N37" s="135" t="s">
        <v>45</v>
      </c>
      <c r="O37" s="136">
        <f>F37*2%</f>
        <v>103.5826</v>
      </c>
      <c r="P37" s="130"/>
      <c r="Q37" s="130"/>
      <c r="R37" s="130"/>
      <c r="S37" s="11">
        <f t="shared" si="0"/>
        <v>0</v>
      </c>
      <c r="T37" s="12">
        <f ca="1">(S37/#REF!)*T$14</f>
        <v>0</v>
      </c>
      <c r="U37" s="128"/>
      <c r="V37" s="129">
        <f t="shared" si="1"/>
        <v>0</v>
      </c>
      <c r="W37" s="128"/>
      <c r="X37" s="129">
        <f t="shared" si="2"/>
        <v>0</v>
      </c>
      <c r="Y37" s="130"/>
      <c r="Z37" s="129">
        <f t="shared" si="3"/>
        <v>0</v>
      </c>
      <c r="AA37" s="139"/>
      <c r="AB37" s="129">
        <f>P37+O37+M37+F37</f>
        <v>5546.8325999999997</v>
      </c>
    </row>
    <row r="38" spans="1:28" ht="56.25" customHeight="1" x14ac:dyDescent="0.3">
      <c r="A38" s="13" t="s">
        <v>31</v>
      </c>
      <c r="B38" s="124" t="s">
        <v>150</v>
      </c>
      <c r="C38" s="132" t="s">
        <v>148</v>
      </c>
      <c r="D38" s="104" t="s">
        <v>149</v>
      </c>
      <c r="E38" s="104" t="s">
        <v>88</v>
      </c>
      <c r="F38" s="105">
        <v>2686.58</v>
      </c>
      <c r="G38" s="125">
        <v>1.25</v>
      </c>
      <c r="H38" s="140">
        <v>0.54166666666666663</v>
      </c>
      <c r="I38" s="140">
        <v>0.66666666666666663</v>
      </c>
      <c r="J38" s="140">
        <v>0.67499999999999993</v>
      </c>
      <c r="K38" s="140">
        <v>0.79166666666666663</v>
      </c>
      <c r="L38" s="140"/>
      <c r="M38" s="105">
        <v>264.12</v>
      </c>
      <c r="N38" s="135" t="s">
        <v>47</v>
      </c>
      <c r="O38" s="136">
        <f>2006*5%</f>
        <v>100.30000000000001</v>
      </c>
      <c r="P38" s="128"/>
      <c r="Q38" s="128"/>
      <c r="R38" s="128"/>
      <c r="S38" s="11">
        <f t="shared" si="0"/>
        <v>0</v>
      </c>
      <c r="T38" s="12">
        <f ca="1">(S38/#REF!)*T$14</f>
        <v>0</v>
      </c>
      <c r="U38" s="128"/>
      <c r="V38" s="129">
        <f t="shared" si="1"/>
        <v>0</v>
      </c>
      <c r="W38" s="128"/>
      <c r="X38" s="129">
        <f t="shared" si="2"/>
        <v>0</v>
      </c>
      <c r="Y38" s="130"/>
      <c r="Z38" s="129">
        <f t="shared" si="3"/>
        <v>0</v>
      </c>
      <c r="AA38" s="139"/>
      <c r="AB38" s="129">
        <f>P38+O38+M38+F38</f>
        <v>3051</v>
      </c>
    </row>
    <row r="39" spans="1:28" ht="56.25" customHeight="1" x14ac:dyDescent="0.3">
      <c r="A39" s="13" t="s">
        <v>31</v>
      </c>
      <c r="B39" s="17" t="s">
        <v>89</v>
      </c>
      <c r="C39" s="15">
        <v>44487</v>
      </c>
      <c r="D39" s="14" t="s">
        <v>107</v>
      </c>
      <c r="E39" s="16" t="s">
        <v>88</v>
      </c>
      <c r="F39" s="105">
        <v>2686.58</v>
      </c>
      <c r="G39" s="141">
        <v>1.25</v>
      </c>
      <c r="H39" s="106">
        <v>0.29166666666666669</v>
      </c>
      <c r="I39" s="106">
        <v>0.5</v>
      </c>
      <c r="J39" s="106">
        <v>0.54999999999999993</v>
      </c>
      <c r="K39" s="106">
        <v>0.70833333333333337</v>
      </c>
      <c r="L39" s="106"/>
      <c r="M39" s="105">
        <v>264.12</v>
      </c>
      <c r="N39" s="135" t="s">
        <v>47</v>
      </c>
      <c r="O39" s="136">
        <v>82.62</v>
      </c>
      <c r="P39" s="128"/>
      <c r="Q39" s="128"/>
      <c r="R39" s="128"/>
      <c r="S39" s="11">
        <f t="shared" si="0"/>
        <v>0</v>
      </c>
      <c r="T39" s="12">
        <f ca="1">(S39/#REF!)*T$14</f>
        <v>0</v>
      </c>
      <c r="U39" s="128"/>
      <c r="V39" s="129">
        <f t="shared" si="1"/>
        <v>0</v>
      </c>
      <c r="W39" s="128"/>
      <c r="X39" s="129">
        <f t="shared" si="2"/>
        <v>0</v>
      </c>
      <c r="Y39" s="130"/>
      <c r="Z39" s="129">
        <f t="shared" si="3"/>
        <v>0</v>
      </c>
      <c r="AA39" s="142"/>
      <c r="AB39" s="129">
        <f>P39+O39+M39+F39</f>
        <v>3033.3199999999997</v>
      </c>
    </row>
    <row r="40" spans="1:28" ht="56.25" customHeight="1" x14ac:dyDescent="0.3">
      <c r="A40" s="13" t="s">
        <v>37</v>
      </c>
      <c r="B40" s="124" t="s">
        <v>113</v>
      </c>
      <c r="C40" s="103">
        <v>44606</v>
      </c>
      <c r="D40" s="104" t="s">
        <v>134</v>
      </c>
      <c r="E40" s="104" t="s">
        <v>263</v>
      </c>
      <c r="F40" s="105">
        <v>4000</v>
      </c>
      <c r="G40" s="125">
        <v>1.8333333333333333</v>
      </c>
      <c r="H40" s="106">
        <v>0.29166666666666669</v>
      </c>
      <c r="I40" s="106">
        <v>0.45833333333333331</v>
      </c>
      <c r="J40" s="106">
        <v>0.5083333333333333</v>
      </c>
      <c r="K40" s="106">
        <v>0.70833333333333337</v>
      </c>
      <c r="L40" s="143"/>
      <c r="M40" s="105">
        <v>260.39999999999998</v>
      </c>
      <c r="N40" s="135"/>
      <c r="O40" s="135"/>
      <c r="P40" s="128"/>
      <c r="Q40" s="128"/>
      <c r="R40" s="128"/>
      <c r="S40" s="11">
        <f t="shared" si="0"/>
        <v>0</v>
      </c>
      <c r="T40" s="12">
        <f ca="1">(S40/#REF!)*T$14</f>
        <v>0</v>
      </c>
      <c r="U40" s="128"/>
      <c r="V40" s="129">
        <f t="shared" si="1"/>
        <v>0</v>
      </c>
      <c r="W40" s="128"/>
      <c r="X40" s="129">
        <f t="shared" si="2"/>
        <v>0</v>
      </c>
      <c r="Y40" s="130"/>
      <c r="Z40" s="129">
        <f t="shared" si="3"/>
        <v>0</v>
      </c>
      <c r="AA40" s="142"/>
      <c r="AB40" s="129">
        <f>P40+O40+M40+F40</f>
        <v>4260.3999999999996</v>
      </c>
    </row>
    <row r="41" spans="1:28" ht="56.25" customHeight="1" x14ac:dyDescent="0.3">
      <c r="A41" s="13" t="s">
        <v>37</v>
      </c>
      <c r="B41" s="124" t="s">
        <v>306</v>
      </c>
      <c r="C41" s="132" t="s">
        <v>293</v>
      </c>
      <c r="D41" s="104" t="s">
        <v>283</v>
      </c>
      <c r="E41" s="104" t="s">
        <v>279</v>
      </c>
      <c r="F41" s="105">
        <v>1302</v>
      </c>
      <c r="G41" s="125">
        <v>1.8333333333333333</v>
      </c>
      <c r="H41" s="106">
        <v>0.27083333333333331</v>
      </c>
      <c r="I41" s="106">
        <v>0.45833333333333331</v>
      </c>
      <c r="J41" s="106">
        <v>0.5083333333333333</v>
      </c>
      <c r="K41" s="106">
        <v>0.66666666666666663</v>
      </c>
      <c r="L41" s="143"/>
      <c r="M41" s="105">
        <v>260.39999999999998</v>
      </c>
      <c r="N41" s="135"/>
      <c r="O41" s="135"/>
      <c r="P41" s="128"/>
      <c r="Q41" s="128"/>
      <c r="R41" s="128"/>
      <c r="S41" s="11">
        <f t="shared" si="0"/>
        <v>0</v>
      </c>
      <c r="T41" s="12">
        <f ca="1">(S41/#REF!)*T$14</f>
        <v>0</v>
      </c>
      <c r="U41" s="128"/>
      <c r="V41" s="129">
        <f t="shared" si="1"/>
        <v>0</v>
      </c>
      <c r="W41" s="128"/>
      <c r="X41" s="129">
        <f t="shared" si="2"/>
        <v>0</v>
      </c>
      <c r="Y41" s="130"/>
      <c r="Z41" s="129">
        <f t="shared" si="3"/>
        <v>0</v>
      </c>
      <c r="AA41" s="142"/>
      <c r="AB41" s="129">
        <f>F41+M41</f>
        <v>1562.4</v>
      </c>
    </row>
    <row r="42" spans="1:28" ht="56.25" customHeight="1" x14ac:dyDescent="0.3">
      <c r="A42" s="13" t="s">
        <v>31</v>
      </c>
      <c r="B42" s="103" t="s">
        <v>147</v>
      </c>
      <c r="C42" s="103">
        <v>44606</v>
      </c>
      <c r="D42" s="104" t="s">
        <v>120</v>
      </c>
      <c r="E42" s="104" t="s">
        <v>46</v>
      </c>
      <c r="F42" s="105">
        <v>2782</v>
      </c>
      <c r="G42" s="125">
        <v>1.25</v>
      </c>
      <c r="H42" s="106">
        <v>0.54166666666666663</v>
      </c>
      <c r="I42" s="106">
        <v>0.66666666666666663</v>
      </c>
      <c r="J42" s="106">
        <v>0.67708333333333337</v>
      </c>
      <c r="K42" s="106">
        <v>0.80208333333333337</v>
      </c>
      <c r="L42" s="143"/>
      <c r="M42" s="105">
        <v>264.12</v>
      </c>
      <c r="N42" s="135" t="s">
        <v>47</v>
      </c>
      <c r="O42" s="136">
        <f>F42*5%</f>
        <v>139.1</v>
      </c>
      <c r="P42" s="127"/>
      <c r="Q42" s="128"/>
      <c r="R42" s="128"/>
      <c r="S42" s="11">
        <f t="shared" si="0"/>
        <v>0</v>
      </c>
      <c r="T42" s="12">
        <f ca="1">(S42/#REF!)*T$14</f>
        <v>0</v>
      </c>
      <c r="U42" s="128"/>
      <c r="V42" s="129">
        <f t="shared" si="1"/>
        <v>0</v>
      </c>
      <c r="W42" s="128"/>
      <c r="X42" s="129">
        <f t="shared" si="2"/>
        <v>0</v>
      </c>
      <c r="Y42" s="130"/>
      <c r="Z42" s="129">
        <f t="shared" si="3"/>
        <v>0</v>
      </c>
      <c r="AA42" s="130"/>
      <c r="AB42" s="129">
        <f t="shared" ref="AB42:AB61" si="5">P42+O42+M42+F42</f>
        <v>3185.2200000000003</v>
      </c>
    </row>
    <row r="43" spans="1:28" ht="56.25" customHeight="1" x14ac:dyDescent="0.3">
      <c r="A43" s="13" t="s">
        <v>31</v>
      </c>
      <c r="B43" s="28" t="s">
        <v>143</v>
      </c>
      <c r="C43" s="103">
        <v>44805</v>
      </c>
      <c r="D43" s="104" t="s">
        <v>141</v>
      </c>
      <c r="E43" s="104" t="s">
        <v>142</v>
      </c>
      <c r="F43" s="105">
        <v>2782</v>
      </c>
      <c r="G43" s="125">
        <v>1.25</v>
      </c>
      <c r="H43" s="106">
        <v>0.29166666666666669</v>
      </c>
      <c r="I43" s="106">
        <v>0.41666666666666669</v>
      </c>
      <c r="J43" s="106">
        <v>0.42708333333333331</v>
      </c>
      <c r="K43" s="106">
        <v>0.55208333333333337</v>
      </c>
      <c r="L43" s="106"/>
      <c r="M43" s="105">
        <v>264.12</v>
      </c>
      <c r="N43" s="128" t="s">
        <v>47</v>
      </c>
      <c r="O43" s="144">
        <f>F43*5%</f>
        <v>139.1</v>
      </c>
      <c r="P43" s="128"/>
      <c r="Q43" s="128"/>
      <c r="R43" s="128"/>
      <c r="S43" s="11">
        <f t="shared" si="0"/>
        <v>0</v>
      </c>
      <c r="T43" s="12">
        <f ca="1">(S43/#REF!)*T$14</f>
        <v>0</v>
      </c>
      <c r="U43" s="128"/>
      <c r="V43" s="129">
        <f t="shared" si="1"/>
        <v>0</v>
      </c>
      <c r="W43" s="128"/>
      <c r="X43" s="129">
        <f t="shared" si="2"/>
        <v>0</v>
      </c>
      <c r="Y43" s="130"/>
      <c r="Z43" s="129">
        <f t="shared" si="3"/>
        <v>0</v>
      </c>
      <c r="AA43" s="130"/>
      <c r="AB43" s="129">
        <f t="shared" si="5"/>
        <v>3185.2200000000003</v>
      </c>
    </row>
    <row r="44" spans="1:28" ht="56.25" customHeight="1" x14ac:dyDescent="0.3">
      <c r="A44" s="13" t="s">
        <v>31</v>
      </c>
      <c r="B44" s="124" t="s">
        <v>49</v>
      </c>
      <c r="C44" s="132" t="s">
        <v>35</v>
      </c>
      <c r="D44" s="104" t="s">
        <v>50</v>
      </c>
      <c r="E44" s="104" t="s">
        <v>34</v>
      </c>
      <c r="F44" s="105">
        <v>2600</v>
      </c>
      <c r="G44" s="125">
        <v>1.25</v>
      </c>
      <c r="H44" s="106">
        <v>0.29166666666666669</v>
      </c>
      <c r="I44" s="106">
        <v>0.41666666666666669</v>
      </c>
      <c r="J44" s="106">
        <v>0.42708333333333331</v>
      </c>
      <c r="K44" s="106">
        <v>0.55208333333333337</v>
      </c>
      <c r="L44" s="106"/>
      <c r="M44" s="105">
        <v>260.39999999999998</v>
      </c>
      <c r="N44" s="128"/>
      <c r="O44" s="128"/>
      <c r="P44" s="128"/>
      <c r="Q44" s="128"/>
      <c r="R44" s="128"/>
      <c r="S44" s="11">
        <f t="shared" ref="S44:S51" si="6">((K44+M44+Q44+O44+P44)/220*1.5)*R44*24</f>
        <v>0</v>
      </c>
      <c r="T44" s="12">
        <f ca="1">(S44/#REF!)*T$14</f>
        <v>0</v>
      </c>
      <c r="U44" s="128"/>
      <c r="V44" s="129">
        <f t="shared" ref="V44:V61" si="7">(Q44+M44+F44+P44)/30*U44</f>
        <v>0</v>
      </c>
      <c r="W44" s="128"/>
      <c r="X44" s="129">
        <f t="shared" ref="X44:X61" si="8">(S44+Q44+F44+M44+P44)/220*W44</f>
        <v>0</v>
      </c>
      <c r="Y44" s="130"/>
      <c r="Z44" s="129">
        <f t="shared" ref="Z44:Z61" si="9">(U44+S44+Q44+P44+M44+F44)/30*Y44</f>
        <v>0</v>
      </c>
      <c r="AA44" s="130"/>
      <c r="AB44" s="129">
        <f t="shared" si="5"/>
        <v>2860.4</v>
      </c>
    </row>
    <row r="45" spans="1:28" ht="56.25" customHeight="1" x14ac:dyDescent="0.3">
      <c r="A45" s="13" t="s">
        <v>31</v>
      </c>
      <c r="B45" s="124" t="s">
        <v>32</v>
      </c>
      <c r="C45" s="103">
        <v>44448</v>
      </c>
      <c r="D45" s="104" t="s">
        <v>33</v>
      </c>
      <c r="E45" s="104" t="s">
        <v>34</v>
      </c>
      <c r="F45" s="105">
        <v>2600</v>
      </c>
      <c r="G45" s="125">
        <v>1.25</v>
      </c>
      <c r="H45" s="106">
        <v>0.54166666666666663</v>
      </c>
      <c r="I45" s="106">
        <v>0.66666666666666663</v>
      </c>
      <c r="J45" s="106">
        <v>0.67708333333333337</v>
      </c>
      <c r="K45" s="106">
        <v>0.79166666666666663</v>
      </c>
      <c r="L45" s="106"/>
      <c r="M45" s="105">
        <v>260.39999999999998</v>
      </c>
      <c r="N45" s="128"/>
      <c r="O45" s="128"/>
      <c r="P45" s="128"/>
      <c r="Q45" s="128"/>
      <c r="R45" s="128"/>
      <c r="S45" s="11">
        <f t="shared" si="6"/>
        <v>0</v>
      </c>
      <c r="T45" s="12">
        <f ca="1">(S45/#REF!)*T$14</f>
        <v>0</v>
      </c>
      <c r="U45" s="128"/>
      <c r="V45" s="129">
        <f t="shared" si="7"/>
        <v>0</v>
      </c>
      <c r="W45" s="128"/>
      <c r="X45" s="129">
        <f t="shared" si="8"/>
        <v>0</v>
      </c>
      <c r="Y45" s="130"/>
      <c r="Z45" s="129">
        <f t="shared" si="9"/>
        <v>0</v>
      </c>
      <c r="AA45" s="130"/>
      <c r="AB45" s="129">
        <f t="shared" si="5"/>
        <v>2860.4</v>
      </c>
    </row>
    <row r="46" spans="1:28" ht="56.25" customHeight="1" x14ac:dyDescent="0.3">
      <c r="A46" s="13" t="s">
        <v>52</v>
      </c>
      <c r="B46" s="124" t="s">
        <v>155</v>
      </c>
      <c r="C46" s="132" t="s">
        <v>152</v>
      </c>
      <c r="D46" s="104" t="s">
        <v>156</v>
      </c>
      <c r="E46" s="104" t="s">
        <v>53</v>
      </c>
      <c r="F46" s="105">
        <v>1302</v>
      </c>
      <c r="G46" s="125">
        <v>1.8333333333333333</v>
      </c>
      <c r="H46" s="106">
        <v>0.29166666666666669</v>
      </c>
      <c r="I46" s="106">
        <v>0.45833333333333331</v>
      </c>
      <c r="J46" s="106">
        <v>0.5083333333333333</v>
      </c>
      <c r="K46" s="106">
        <v>0.70833333333333337</v>
      </c>
      <c r="L46" s="106"/>
      <c r="M46" s="105">
        <v>260.39999999999998</v>
      </c>
      <c r="N46" s="128"/>
      <c r="O46" s="128"/>
      <c r="P46" s="128"/>
      <c r="Q46" s="128"/>
      <c r="R46" s="128"/>
      <c r="S46" s="11">
        <f t="shared" si="6"/>
        <v>0</v>
      </c>
      <c r="T46" s="12">
        <f ca="1">(S46/#REF!)*T$14</f>
        <v>0</v>
      </c>
      <c r="U46" s="128"/>
      <c r="V46" s="129">
        <f t="shared" si="7"/>
        <v>0</v>
      </c>
      <c r="W46" s="128"/>
      <c r="X46" s="129">
        <f t="shared" si="8"/>
        <v>0</v>
      </c>
      <c r="Y46" s="130"/>
      <c r="Z46" s="129">
        <f t="shared" si="9"/>
        <v>0</v>
      </c>
      <c r="AA46" s="130"/>
      <c r="AB46" s="129">
        <f t="shared" si="5"/>
        <v>1562.4</v>
      </c>
    </row>
    <row r="47" spans="1:28" ht="56.25" customHeight="1" x14ac:dyDescent="0.3">
      <c r="A47" s="13" t="s">
        <v>52</v>
      </c>
      <c r="B47" s="124" t="s">
        <v>54</v>
      </c>
      <c r="C47" s="132" t="s">
        <v>20</v>
      </c>
      <c r="D47" s="104" t="s">
        <v>55</v>
      </c>
      <c r="E47" s="104" t="s">
        <v>53</v>
      </c>
      <c r="F47" s="105">
        <v>1302</v>
      </c>
      <c r="G47" s="125">
        <v>1.8333333333333333</v>
      </c>
      <c r="H47" s="106">
        <v>0.27083333333333331</v>
      </c>
      <c r="I47" s="106">
        <v>0.5</v>
      </c>
      <c r="J47" s="106">
        <v>0.54999999999999993</v>
      </c>
      <c r="K47" s="106">
        <v>0.6875</v>
      </c>
      <c r="L47" s="106"/>
      <c r="M47" s="105">
        <v>260.39999999999998</v>
      </c>
      <c r="N47" s="128"/>
      <c r="O47" s="128"/>
      <c r="P47" s="128"/>
      <c r="Q47" s="128"/>
      <c r="R47" s="128"/>
      <c r="S47" s="11">
        <f t="shared" si="6"/>
        <v>0</v>
      </c>
      <c r="T47" s="12">
        <f ca="1">(S47/#REF!)*T$14</f>
        <v>0</v>
      </c>
      <c r="U47" s="128"/>
      <c r="V47" s="129">
        <f t="shared" si="7"/>
        <v>0</v>
      </c>
      <c r="W47" s="128"/>
      <c r="X47" s="129">
        <f t="shared" si="8"/>
        <v>0</v>
      </c>
      <c r="Y47" s="130"/>
      <c r="Z47" s="129">
        <f t="shared" si="9"/>
        <v>0</v>
      </c>
      <c r="AA47" s="130"/>
      <c r="AB47" s="129">
        <f t="shared" si="5"/>
        <v>1562.4</v>
      </c>
    </row>
    <row r="48" spans="1:28" ht="56.25" customHeight="1" x14ac:dyDescent="0.3">
      <c r="A48" s="13" t="s">
        <v>52</v>
      </c>
      <c r="B48" s="124" t="s">
        <v>95</v>
      </c>
      <c r="C48" s="132" t="s">
        <v>94</v>
      </c>
      <c r="D48" s="104" t="s">
        <v>92</v>
      </c>
      <c r="E48" s="104" t="s">
        <v>53</v>
      </c>
      <c r="F48" s="105">
        <v>1302</v>
      </c>
      <c r="G48" s="125">
        <v>1.8333333333333333</v>
      </c>
      <c r="H48" s="106">
        <v>0.29166666666666669</v>
      </c>
      <c r="I48" s="106">
        <v>0.5</v>
      </c>
      <c r="J48" s="106">
        <v>0.54166666666666663</v>
      </c>
      <c r="K48" s="106">
        <v>0.64583333333333337</v>
      </c>
      <c r="L48" s="106">
        <v>0.60416666666666663</v>
      </c>
      <c r="M48" s="105">
        <v>260.39999999999998</v>
      </c>
      <c r="N48" s="145"/>
      <c r="O48" s="128"/>
      <c r="P48" s="105"/>
      <c r="Q48" s="128"/>
      <c r="R48" s="128"/>
      <c r="S48" s="11">
        <f t="shared" si="6"/>
        <v>0</v>
      </c>
      <c r="T48" s="12">
        <f ca="1">(S48/#REF!)*T$14</f>
        <v>0</v>
      </c>
      <c r="U48" s="128"/>
      <c r="V48" s="129">
        <f t="shared" si="7"/>
        <v>0</v>
      </c>
      <c r="W48" s="128"/>
      <c r="X48" s="129">
        <f t="shared" si="8"/>
        <v>0</v>
      </c>
      <c r="Y48" s="130"/>
      <c r="Z48" s="129">
        <f t="shared" si="9"/>
        <v>0</v>
      </c>
      <c r="AA48" s="130"/>
      <c r="AB48" s="129">
        <f t="shared" si="5"/>
        <v>1562.4</v>
      </c>
    </row>
    <row r="49" spans="1:28" ht="56.25" customHeight="1" x14ac:dyDescent="0.3">
      <c r="A49" s="13" t="s">
        <v>52</v>
      </c>
      <c r="B49" s="124" t="s">
        <v>219</v>
      </c>
      <c r="C49" s="132" t="s">
        <v>220</v>
      </c>
      <c r="D49" s="104" t="s">
        <v>229</v>
      </c>
      <c r="E49" s="104" t="s">
        <v>53</v>
      </c>
      <c r="F49" s="105">
        <v>1302</v>
      </c>
      <c r="G49" s="125">
        <v>1.8333333333333333</v>
      </c>
      <c r="H49" s="106">
        <v>0.27083333333333331</v>
      </c>
      <c r="I49" s="106">
        <v>0.45</v>
      </c>
      <c r="J49" s="106">
        <v>0.5</v>
      </c>
      <c r="K49" s="106">
        <v>0.6875</v>
      </c>
      <c r="L49" s="106"/>
      <c r="M49" s="105">
        <v>260.39999999999998</v>
      </c>
      <c r="N49" s="145"/>
      <c r="O49" s="128"/>
      <c r="P49" s="105"/>
      <c r="Q49" s="128"/>
      <c r="R49" s="128"/>
      <c r="S49" s="11">
        <f t="shared" si="6"/>
        <v>0</v>
      </c>
      <c r="T49" s="12">
        <f ca="1">(S49/#REF!)*T$14</f>
        <v>0</v>
      </c>
      <c r="U49" s="128"/>
      <c r="V49" s="129">
        <f t="shared" si="7"/>
        <v>0</v>
      </c>
      <c r="W49" s="128"/>
      <c r="X49" s="129">
        <f t="shared" si="8"/>
        <v>0</v>
      </c>
      <c r="Y49" s="130"/>
      <c r="Z49" s="129">
        <f t="shared" si="9"/>
        <v>0</v>
      </c>
      <c r="AA49" s="130"/>
      <c r="AB49" s="129">
        <f t="shared" si="5"/>
        <v>1562.4</v>
      </c>
    </row>
    <row r="50" spans="1:28" ht="56.25" customHeight="1" x14ac:dyDescent="0.3">
      <c r="A50" s="13" t="s">
        <v>52</v>
      </c>
      <c r="B50" s="124" t="s">
        <v>249</v>
      </c>
      <c r="C50" s="132" t="s">
        <v>250</v>
      </c>
      <c r="D50" s="104" t="s">
        <v>248</v>
      </c>
      <c r="E50" s="104" t="s">
        <v>53</v>
      </c>
      <c r="F50" s="105">
        <v>1302</v>
      </c>
      <c r="G50" s="125">
        <v>1.8333333333333333</v>
      </c>
      <c r="H50" s="106">
        <v>0.27083333333333331</v>
      </c>
      <c r="I50" s="106">
        <v>0.45</v>
      </c>
      <c r="J50" s="106">
        <v>0.5</v>
      </c>
      <c r="K50" s="106">
        <v>0.6875</v>
      </c>
      <c r="L50" s="106"/>
      <c r="M50" s="105">
        <v>260.39999999999998</v>
      </c>
      <c r="N50" s="146"/>
      <c r="O50" s="127"/>
      <c r="P50" s="147"/>
      <c r="Q50" s="128"/>
      <c r="R50" s="128"/>
      <c r="S50" s="11">
        <f t="shared" si="6"/>
        <v>0</v>
      </c>
      <c r="T50" s="12">
        <f ca="1">(S50/#REF!)*T$14</f>
        <v>0</v>
      </c>
      <c r="U50" s="128"/>
      <c r="V50" s="129">
        <f t="shared" si="7"/>
        <v>0</v>
      </c>
      <c r="W50" s="128"/>
      <c r="X50" s="129">
        <f t="shared" si="8"/>
        <v>0</v>
      </c>
      <c r="Y50" s="130"/>
      <c r="Z50" s="129">
        <f t="shared" si="9"/>
        <v>0</v>
      </c>
      <c r="AA50" s="130"/>
      <c r="AB50" s="129">
        <f t="shared" si="5"/>
        <v>1562.4</v>
      </c>
    </row>
    <row r="51" spans="1:28" ht="56.25" customHeight="1" x14ac:dyDescent="0.3">
      <c r="A51" s="13" t="s">
        <v>52</v>
      </c>
      <c r="B51" s="124" t="s">
        <v>224</v>
      </c>
      <c r="C51" s="132" t="s">
        <v>221</v>
      </c>
      <c r="D51" s="14" t="s">
        <v>225</v>
      </c>
      <c r="E51" s="14" t="s">
        <v>53</v>
      </c>
      <c r="F51" s="105">
        <v>1302</v>
      </c>
      <c r="G51" s="125">
        <v>1.8333333333333333</v>
      </c>
      <c r="H51" s="106">
        <v>0.29166666666666669</v>
      </c>
      <c r="I51" s="106">
        <v>0.5</v>
      </c>
      <c r="J51" s="106">
        <v>0.54999999999999993</v>
      </c>
      <c r="K51" s="106">
        <v>0.70833333333333337</v>
      </c>
      <c r="L51" s="106"/>
      <c r="M51" s="105">
        <v>260.39999999999998</v>
      </c>
      <c r="N51" s="126"/>
      <c r="O51" s="127"/>
      <c r="P51" s="127"/>
      <c r="Q51" s="128"/>
      <c r="R51" s="128"/>
      <c r="S51" s="11">
        <f t="shared" si="6"/>
        <v>0</v>
      </c>
      <c r="T51" s="12">
        <f ca="1">(S51/#REF!)*T$14</f>
        <v>0</v>
      </c>
      <c r="U51" s="128"/>
      <c r="V51" s="129">
        <f t="shared" si="7"/>
        <v>0</v>
      </c>
      <c r="W51" s="128"/>
      <c r="X51" s="129">
        <f t="shared" si="8"/>
        <v>0</v>
      </c>
      <c r="Y51" s="130"/>
      <c r="Z51" s="129">
        <f t="shared" si="9"/>
        <v>0</v>
      </c>
      <c r="AA51" s="130"/>
      <c r="AB51" s="129">
        <f t="shared" si="5"/>
        <v>1562.4</v>
      </c>
    </row>
    <row r="52" spans="1:28" ht="56.25" customHeight="1" x14ac:dyDescent="0.3">
      <c r="A52" s="13" t="s">
        <v>52</v>
      </c>
      <c r="B52" s="124" t="s">
        <v>96</v>
      </c>
      <c r="C52" s="132" t="s">
        <v>94</v>
      </c>
      <c r="D52" s="104" t="s">
        <v>97</v>
      </c>
      <c r="E52" s="104" t="s">
        <v>53</v>
      </c>
      <c r="F52" s="105">
        <v>1302</v>
      </c>
      <c r="G52" s="125">
        <v>1.8333333333333333</v>
      </c>
      <c r="H52" s="106">
        <v>0.29166666666666669</v>
      </c>
      <c r="I52" s="106">
        <v>0.45</v>
      </c>
      <c r="J52" s="106">
        <v>0.5</v>
      </c>
      <c r="K52" s="106">
        <v>0.70833333333333337</v>
      </c>
      <c r="L52" s="106"/>
      <c r="M52" s="105">
        <v>260.39999999999998</v>
      </c>
      <c r="N52" s="145"/>
      <c r="O52" s="128"/>
      <c r="P52" s="105"/>
      <c r="Q52" s="128"/>
      <c r="R52" s="128"/>
      <c r="S52" s="11">
        <f>((K50+M50+Q50+O50+P50)/220*1.5)*R50*24</f>
        <v>0</v>
      </c>
      <c r="T52" s="12">
        <f ca="1">(S52/#REF!)*T$14</f>
        <v>0</v>
      </c>
      <c r="U52" s="128"/>
      <c r="V52" s="129">
        <f t="shared" si="7"/>
        <v>0</v>
      </c>
      <c r="W52" s="128"/>
      <c r="X52" s="129">
        <f t="shared" si="8"/>
        <v>0</v>
      </c>
      <c r="Y52" s="130"/>
      <c r="Z52" s="129">
        <f t="shared" si="9"/>
        <v>0</v>
      </c>
      <c r="AA52" s="130"/>
      <c r="AB52" s="129">
        <f t="shared" si="5"/>
        <v>1562.4</v>
      </c>
    </row>
    <row r="53" spans="1:28" ht="56.25" customHeight="1" x14ac:dyDescent="0.3">
      <c r="A53" s="13" t="s">
        <v>52</v>
      </c>
      <c r="B53" s="124" t="s">
        <v>66</v>
      </c>
      <c r="C53" s="132" t="s">
        <v>48</v>
      </c>
      <c r="D53" s="14" t="s">
        <v>67</v>
      </c>
      <c r="E53" s="14" t="s">
        <v>53</v>
      </c>
      <c r="F53" s="105">
        <v>1302</v>
      </c>
      <c r="G53" s="125">
        <v>1.8333333333333333</v>
      </c>
      <c r="H53" s="106">
        <v>0.375</v>
      </c>
      <c r="I53" s="106">
        <v>0.5</v>
      </c>
      <c r="J53" s="106">
        <v>0.54999999999999993</v>
      </c>
      <c r="K53" s="106">
        <v>0.79166666666666663</v>
      </c>
      <c r="L53" s="106"/>
      <c r="M53" s="105">
        <v>260.39999999999998</v>
      </c>
      <c r="N53" s="128"/>
      <c r="O53" s="128"/>
      <c r="P53" s="128"/>
      <c r="Q53" s="128"/>
      <c r="R53" s="128"/>
      <c r="S53" s="11">
        <f t="shared" ref="S53:S61" si="10">((K53+M53+Q53+O53+P53)/220*1.5)*R53*24</f>
        <v>0</v>
      </c>
      <c r="T53" s="12">
        <f ca="1">(S53/#REF!)*T$14</f>
        <v>0</v>
      </c>
      <c r="U53" s="128"/>
      <c r="V53" s="129">
        <f t="shared" si="7"/>
        <v>0</v>
      </c>
      <c r="W53" s="128"/>
      <c r="X53" s="129">
        <f t="shared" si="8"/>
        <v>0</v>
      </c>
      <c r="Y53" s="130"/>
      <c r="Z53" s="129">
        <f t="shared" si="9"/>
        <v>0</v>
      </c>
      <c r="AA53" s="130"/>
      <c r="AB53" s="129">
        <f t="shared" si="5"/>
        <v>1562.4</v>
      </c>
    </row>
    <row r="54" spans="1:28" ht="56.25" customHeight="1" x14ac:dyDescent="0.3">
      <c r="A54" s="13" t="s">
        <v>52</v>
      </c>
      <c r="B54" s="124" t="s">
        <v>154</v>
      </c>
      <c r="C54" s="132" t="s">
        <v>152</v>
      </c>
      <c r="D54" s="14" t="s">
        <v>153</v>
      </c>
      <c r="E54" s="14" t="s">
        <v>53</v>
      </c>
      <c r="F54" s="105">
        <v>1302</v>
      </c>
      <c r="G54" s="125">
        <v>1.8333333333333333</v>
      </c>
      <c r="H54" s="106">
        <v>0.27083333333333331</v>
      </c>
      <c r="I54" s="106">
        <v>0.45</v>
      </c>
      <c r="J54" s="106">
        <v>0.5</v>
      </c>
      <c r="K54" s="106">
        <v>0.6875</v>
      </c>
      <c r="L54" s="106"/>
      <c r="M54" s="105">
        <v>260.39999999999998</v>
      </c>
      <c r="N54" s="128"/>
      <c r="O54" s="128"/>
      <c r="P54" s="128"/>
      <c r="Q54" s="128"/>
      <c r="R54" s="128"/>
      <c r="S54" s="11">
        <f t="shared" si="10"/>
        <v>0</v>
      </c>
      <c r="T54" s="12">
        <f ca="1">(S54/#REF!)*T$14</f>
        <v>0</v>
      </c>
      <c r="U54" s="128"/>
      <c r="V54" s="129">
        <f t="shared" si="7"/>
        <v>0</v>
      </c>
      <c r="W54" s="128"/>
      <c r="X54" s="129">
        <f t="shared" si="8"/>
        <v>0</v>
      </c>
      <c r="Y54" s="130"/>
      <c r="Z54" s="129">
        <f t="shared" si="9"/>
        <v>0</v>
      </c>
      <c r="AA54" s="130"/>
      <c r="AB54" s="129">
        <f t="shared" si="5"/>
        <v>1562.4</v>
      </c>
    </row>
    <row r="55" spans="1:28" ht="56.25" customHeight="1" x14ac:dyDescent="0.3">
      <c r="A55" s="13" t="s">
        <v>52</v>
      </c>
      <c r="B55" s="124" t="s">
        <v>65</v>
      </c>
      <c r="C55" s="132" t="s">
        <v>64</v>
      </c>
      <c r="D55" s="14" t="s">
        <v>162</v>
      </c>
      <c r="E55" s="14" t="s">
        <v>53</v>
      </c>
      <c r="F55" s="105">
        <v>1302</v>
      </c>
      <c r="G55" s="125">
        <v>1.8333333333333333</v>
      </c>
      <c r="H55" s="106">
        <v>0.27083333333333331</v>
      </c>
      <c r="I55" s="106">
        <v>0.45</v>
      </c>
      <c r="J55" s="106">
        <v>0.5</v>
      </c>
      <c r="K55" s="106">
        <v>0.6875</v>
      </c>
      <c r="L55" s="106"/>
      <c r="M55" s="105">
        <v>260.39999999999998</v>
      </c>
      <c r="N55" s="128"/>
      <c r="O55" s="128"/>
      <c r="P55" s="128"/>
      <c r="Q55" s="128"/>
      <c r="R55" s="128"/>
      <c r="S55" s="11">
        <f t="shared" si="10"/>
        <v>0</v>
      </c>
      <c r="T55" s="12">
        <f ca="1">(S55/#REF!)*T$14</f>
        <v>0</v>
      </c>
      <c r="U55" s="128"/>
      <c r="V55" s="129">
        <f t="shared" si="7"/>
        <v>0</v>
      </c>
      <c r="W55" s="128"/>
      <c r="X55" s="129">
        <f t="shared" si="8"/>
        <v>0</v>
      </c>
      <c r="Y55" s="130"/>
      <c r="Z55" s="129">
        <f t="shared" si="9"/>
        <v>0</v>
      </c>
      <c r="AA55" s="130"/>
      <c r="AB55" s="129">
        <f t="shared" si="5"/>
        <v>1562.4</v>
      </c>
    </row>
    <row r="56" spans="1:28" ht="56.25" customHeight="1" x14ac:dyDescent="0.3">
      <c r="A56" s="13" t="s">
        <v>52</v>
      </c>
      <c r="B56" s="124" t="s">
        <v>58</v>
      </c>
      <c r="C56" s="132" t="s">
        <v>51</v>
      </c>
      <c r="D56" s="104" t="s">
        <v>59</v>
      </c>
      <c r="E56" s="104" t="s">
        <v>53</v>
      </c>
      <c r="F56" s="105">
        <v>1302</v>
      </c>
      <c r="G56" s="125">
        <v>1.8333333333333333</v>
      </c>
      <c r="H56" s="106">
        <v>0.29166666666666669</v>
      </c>
      <c r="I56" s="106">
        <v>0.45</v>
      </c>
      <c r="J56" s="106">
        <v>0.5</v>
      </c>
      <c r="K56" s="106">
        <v>0.70833333333333337</v>
      </c>
      <c r="L56" s="106"/>
      <c r="M56" s="105">
        <v>260.39999999999998</v>
      </c>
      <c r="N56" s="128"/>
      <c r="O56" s="128"/>
      <c r="P56" s="128"/>
      <c r="Q56" s="128"/>
      <c r="R56" s="128"/>
      <c r="S56" s="11">
        <f t="shared" si="10"/>
        <v>0</v>
      </c>
      <c r="T56" s="12">
        <f ca="1">(S56/#REF!)*T$14</f>
        <v>0</v>
      </c>
      <c r="U56" s="128"/>
      <c r="V56" s="129">
        <f t="shared" si="7"/>
        <v>0</v>
      </c>
      <c r="W56" s="128"/>
      <c r="X56" s="129">
        <f t="shared" si="8"/>
        <v>0</v>
      </c>
      <c r="Y56" s="130"/>
      <c r="Z56" s="129">
        <f t="shared" si="9"/>
        <v>0</v>
      </c>
      <c r="AA56" s="130"/>
      <c r="AB56" s="129">
        <f t="shared" si="5"/>
        <v>1562.4</v>
      </c>
    </row>
    <row r="57" spans="1:28" ht="56.25" customHeight="1" x14ac:dyDescent="0.3">
      <c r="A57" s="13" t="s">
        <v>52</v>
      </c>
      <c r="B57" s="124" t="s">
        <v>273</v>
      </c>
      <c r="C57" s="132" t="s">
        <v>212</v>
      </c>
      <c r="D57" s="104" t="s">
        <v>213</v>
      </c>
      <c r="E57" s="104" t="s">
        <v>53</v>
      </c>
      <c r="F57" s="105">
        <v>1302</v>
      </c>
      <c r="G57" s="125">
        <v>1.8333333333333333</v>
      </c>
      <c r="H57" s="106">
        <v>0.29166666666666669</v>
      </c>
      <c r="I57" s="106">
        <v>0.5</v>
      </c>
      <c r="J57" s="106">
        <v>0.54999999999999993</v>
      </c>
      <c r="K57" s="106">
        <v>0.70833333333333337</v>
      </c>
      <c r="L57" s="106"/>
      <c r="M57" s="105">
        <v>260.39999999999998</v>
      </c>
      <c r="N57" s="128"/>
      <c r="O57" s="128"/>
      <c r="P57" s="128"/>
      <c r="Q57" s="128"/>
      <c r="R57" s="128"/>
      <c r="S57" s="11">
        <f t="shared" si="10"/>
        <v>0</v>
      </c>
      <c r="T57" s="12">
        <f ca="1">(S57/#REF!)*T$14</f>
        <v>0</v>
      </c>
      <c r="U57" s="128"/>
      <c r="V57" s="129">
        <f t="shared" si="7"/>
        <v>0</v>
      </c>
      <c r="W57" s="128"/>
      <c r="X57" s="129">
        <f t="shared" si="8"/>
        <v>0</v>
      </c>
      <c r="Y57" s="130"/>
      <c r="Z57" s="129">
        <f t="shared" si="9"/>
        <v>0</v>
      </c>
      <c r="AA57" s="130"/>
      <c r="AB57" s="129">
        <f t="shared" si="5"/>
        <v>1562.4</v>
      </c>
    </row>
    <row r="58" spans="1:28" ht="56.25" customHeight="1" x14ac:dyDescent="0.3">
      <c r="A58" s="13" t="s">
        <v>52</v>
      </c>
      <c r="B58" s="124" t="s">
        <v>157</v>
      </c>
      <c r="C58" s="132" t="s">
        <v>152</v>
      </c>
      <c r="D58" s="14" t="s">
        <v>158</v>
      </c>
      <c r="E58" s="14" t="s">
        <v>53</v>
      </c>
      <c r="F58" s="105">
        <v>1302</v>
      </c>
      <c r="G58" s="125">
        <v>1.8333333333333333</v>
      </c>
      <c r="H58" s="106">
        <v>0.29166666666666669</v>
      </c>
      <c r="I58" s="106">
        <v>0.5</v>
      </c>
      <c r="J58" s="106">
        <v>0.54999999999999993</v>
      </c>
      <c r="K58" s="106">
        <v>0.70833333333333337</v>
      </c>
      <c r="L58" s="106"/>
      <c r="M58" s="105">
        <v>260.39999999999998</v>
      </c>
      <c r="N58" s="128"/>
      <c r="O58" s="128"/>
      <c r="P58" s="128"/>
      <c r="Q58" s="128"/>
      <c r="R58" s="128"/>
      <c r="S58" s="11">
        <f t="shared" si="10"/>
        <v>0</v>
      </c>
      <c r="T58" s="12">
        <f ca="1">(S58/#REF!)*T$14</f>
        <v>0</v>
      </c>
      <c r="U58" s="128"/>
      <c r="V58" s="129">
        <f t="shared" si="7"/>
        <v>0</v>
      </c>
      <c r="W58" s="128"/>
      <c r="X58" s="129">
        <f t="shared" si="8"/>
        <v>0</v>
      </c>
      <c r="Y58" s="130"/>
      <c r="Z58" s="129">
        <f t="shared" si="9"/>
        <v>0</v>
      </c>
      <c r="AA58" s="130"/>
      <c r="AB58" s="129">
        <f t="shared" si="5"/>
        <v>1562.4</v>
      </c>
    </row>
    <row r="59" spans="1:28" ht="56.25" customHeight="1" x14ac:dyDescent="0.3">
      <c r="A59" s="13" t="s">
        <v>52</v>
      </c>
      <c r="B59" s="124" t="s">
        <v>253</v>
      </c>
      <c r="C59" s="132" t="s">
        <v>250</v>
      </c>
      <c r="D59" s="14" t="s">
        <v>254</v>
      </c>
      <c r="E59" s="14" t="s">
        <v>53</v>
      </c>
      <c r="F59" s="105">
        <v>1302</v>
      </c>
      <c r="G59" s="125">
        <v>1.8333333333333333</v>
      </c>
      <c r="H59" s="106">
        <v>0.375</v>
      </c>
      <c r="I59" s="106">
        <v>0.5</v>
      </c>
      <c r="J59" s="106">
        <v>0.54999999999999993</v>
      </c>
      <c r="K59" s="106">
        <v>0.79166666666666663</v>
      </c>
      <c r="L59" s="106"/>
      <c r="M59" s="105">
        <v>260.39999999999998</v>
      </c>
      <c r="N59" s="128"/>
      <c r="O59" s="128"/>
      <c r="P59" s="128"/>
      <c r="Q59" s="128"/>
      <c r="R59" s="128"/>
      <c r="S59" s="11">
        <f t="shared" si="10"/>
        <v>0</v>
      </c>
      <c r="T59" s="12">
        <f ca="1">(S59/#REF!)*T$14</f>
        <v>0</v>
      </c>
      <c r="U59" s="128"/>
      <c r="V59" s="129">
        <f t="shared" si="7"/>
        <v>0</v>
      </c>
      <c r="W59" s="128"/>
      <c r="X59" s="129">
        <f t="shared" si="8"/>
        <v>0</v>
      </c>
      <c r="Y59" s="130"/>
      <c r="Z59" s="129">
        <f t="shared" si="9"/>
        <v>0</v>
      </c>
      <c r="AA59" s="130"/>
      <c r="AB59" s="129">
        <f t="shared" si="5"/>
        <v>1562.4</v>
      </c>
    </row>
    <row r="60" spans="1:28" ht="56.25" customHeight="1" x14ac:dyDescent="0.3">
      <c r="A60" s="13" t="s">
        <v>52</v>
      </c>
      <c r="B60" s="124" t="s">
        <v>101</v>
      </c>
      <c r="C60" s="132" t="s">
        <v>100</v>
      </c>
      <c r="D60" s="14" t="s">
        <v>98</v>
      </c>
      <c r="E60" s="14" t="s">
        <v>53</v>
      </c>
      <c r="F60" s="105">
        <v>1302</v>
      </c>
      <c r="G60" s="125">
        <v>1.8333333333333333</v>
      </c>
      <c r="H60" s="106">
        <v>0.27083333333333331</v>
      </c>
      <c r="I60" s="106">
        <v>0.45</v>
      </c>
      <c r="J60" s="106">
        <v>0.5</v>
      </c>
      <c r="K60" s="106">
        <v>0.6875</v>
      </c>
      <c r="L60" s="106"/>
      <c r="M60" s="105">
        <v>260.39999999999998</v>
      </c>
      <c r="N60" s="128"/>
      <c r="O60" s="128"/>
      <c r="P60" s="128"/>
      <c r="Q60" s="128"/>
      <c r="R60" s="128"/>
      <c r="S60" s="11">
        <f t="shared" si="10"/>
        <v>0</v>
      </c>
      <c r="T60" s="12">
        <f ca="1">(S60/#REF!)*T$14</f>
        <v>0</v>
      </c>
      <c r="U60" s="128"/>
      <c r="V60" s="129">
        <f t="shared" si="7"/>
        <v>0</v>
      </c>
      <c r="W60" s="128"/>
      <c r="X60" s="129">
        <f t="shared" si="8"/>
        <v>0</v>
      </c>
      <c r="Y60" s="130"/>
      <c r="Z60" s="129">
        <f t="shared" si="9"/>
        <v>0</v>
      </c>
      <c r="AA60" s="130"/>
      <c r="AB60" s="129">
        <f t="shared" si="5"/>
        <v>1562.4</v>
      </c>
    </row>
    <row r="61" spans="1:28" ht="56.25" customHeight="1" x14ac:dyDescent="0.3">
      <c r="A61" s="13" t="s">
        <v>52</v>
      </c>
      <c r="B61" s="124" t="s">
        <v>226</v>
      </c>
      <c r="C61" s="132" t="s">
        <v>221</v>
      </c>
      <c r="D61" s="14" t="s">
        <v>227</v>
      </c>
      <c r="E61" s="14" t="s">
        <v>53</v>
      </c>
      <c r="F61" s="105">
        <v>1302</v>
      </c>
      <c r="G61" s="125">
        <v>1.8333333333333333</v>
      </c>
      <c r="H61" s="106">
        <v>0.27083333333333331</v>
      </c>
      <c r="I61" s="106">
        <v>0.45</v>
      </c>
      <c r="J61" s="106">
        <v>0.5</v>
      </c>
      <c r="K61" s="106">
        <v>0.6875</v>
      </c>
      <c r="L61" s="106"/>
      <c r="M61" s="105">
        <v>260.39999999999998</v>
      </c>
      <c r="N61" s="128"/>
      <c r="O61" s="128"/>
      <c r="P61" s="128"/>
      <c r="Q61" s="128"/>
      <c r="R61" s="128"/>
      <c r="S61" s="11">
        <f t="shared" si="10"/>
        <v>0</v>
      </c>
      <c r="T61" s="12">
        <f ca="1">(S61/#REF!)*T$14</f>
        <v>0</v>
      </c>
      <c r="U61" s="128"/>
      <c r="V61" s="129">
        <f t="shared" si="7"/>
        <v>0</v>
      </c>
      <c r="W61" s="128"/>
      <c r="X61" s="129">
        <f t="shared" si="8"/>
        <v>0</v>
      </c>
      <c r="Y61" s="130"/>
      <c r="Z61" s="129">
        <f t="shared" si="9"/>
        <v>0</v>
      </c>
      <c r="AA61" s="130"/>
      <c r="AB61" s="129">
        <f t="shared" si="5"/>
        <v>1562.4</v>
      </c>
    </row>
    <row r="62" spans="1:28" ht="56.25" customHeight="1" x14ac:dyDescent="0.3">
      <c r="A62" s="13" t="s">
        <v>52</v>
      </c>
      <c r="B62" s="124" t="s">
        <v>307</v>
      </c>
      <c r="C62" s="132" t="s">
        <v>293</v>
      </c>
      <c r="D62" s="104" t="s">
        <v>284</v>
      </c>
      <c r="E62" s="104" t="s">
        <v>280</v>
      </c>
      <c r="F62" s="105">
        <v>1302</v>
      </c>
      <c r="G62" s="125">
        <v>1.8333333333333333</v>
      </c>
      <c r="H62" s="106">
        <v>0.29166666666666669</v>
      </c>
      <c r="I62" s="106">
        <v>0.45</v>
      </c>
      <c r="J62" s="106">
        <v>0.5</v>
      </c>
      <c r="K62" s="106">
        <v>0.70833333333333337</v>
      </c>
      <c r="L62" s="106"/>
      <c r="M62" s="105">
        <v>260.39999999999998</v>
      </c>
      <c r="N62" s="128"/>
      <c r="O62" s="128"/>
      <c r="P62" s="128"/>
      <c r="Q62" s="128"/>
      <c r="R62" s="128"/>
      <c r="S62" s="11">
        <f t="shared" ref="S62:S79" si="11">((K62+M62+Q62+O62+P62)/220*1.5)*R62*24</f>
        <v>0</v>
      </c>
      <c r="T62" s="12">
        <f ca="1">(S62/#REF!)*T$14</f>
        <v>0</v>
      </c>
      <c r="U62" s="128"/>
      <c r="V62" s="129">
        <f t="shared" ref="V62:V79" si="12">(Q62+M62+F62+P62)/30*U62</f>
        <v>0</v>
      </c>
      <c r="W62" s="128"/>
      <c r="X62" s="129">
        <f t="shared" ref="X62:X79" si="13">(S62+Q62+F62+M62+P62)/220*W62</f>
        <v>0</v>
      </c>
      <c r="Y62" s="130"/>
      <c r="Z62" s="129">
        <f t="shared" ref="Z62:Z79" si="14">(U62+S62+Q62+P62+M62+F62)/30*Y62</f>
        <v>0</v>
      </c>
      <c r="AA62" s="130"/>
      <c r="AB62" s="129">
        <f>F62+M62</f>
        <v>1562.4</v>
      </c>
    </row>
    <row r="63" spans="1:28" ht="56.25" customHeight="1" x14ac:dyDescent="0.3">
      <c r="A63" s="13" t="s">
        <v>52</v>
      </c>
      <c r="B63" s="124" t="s">
        <v>308</v>
      </c>
      <c r="C63" s="132" t="s">
        <v>293</v>
      </c>
      <c r="D63" s="104" t="s">
        <v>285</v>
      </c>
      <c r="E63" s="104" t="s">
        <v>280</v>
      </c>
      <c r="F63" s="105">
        <v>1302</v>
      </c>
      <c r="G63" s="125">
        <v>1.8333333333333333</v>
      </c>
      <c r="H63" s="106">
        <v>0.29166666666666669</v>
      </c>
      <c r="I63" s="106">
        <v>0.5</v>
      </c>
      <c r="J63" s="106">
        <v>0.54999999999999993</v>
      </c>
      <c r="K63" s="106">
        <v>0.29166666666666669</v>
      </c>
      <c r="L63" s="106"/>
      <c r="M63" s="105">
        <v>260.39999999999998</v>
      </c>
      <c r="N63" s="128"/>
      <c r="O63" s="128"/>
      <c r="P63" s="128"/>
      <c r="Q63" s="128"/>
      <c r="R63" s="128"/>
      <c r="S63" s="11">
        <f t="shared" si="11"/>
        <v>0</v>
      </c>
      <c r="T63" s="12">
        <f ca="1">(S63/#REF!)*T$14</f>
        <v>0</v>
      </c>
      <c r="U63" s="128"/>
      <c r="V63" s="129">
        <f t="shared" si="12"/>
        <v>0</v>
      </c>
      <c r="W63" s="128"/>
      <c r="X63" s="129">
        <f t="shared" si="13"/>
        <v>0</v>
      </c>
      <c r="Y63" s="130"/>
      <c r="Z63" s="129">
        <f t="shared" si="14"/>
        <v>0</v>
      </c>
      <c r="AA63" s="130"/>
      <c r="AB63" s="129">
        <f t="shared" ref="AB63:AB65" si="15">F63+M63</f>
        <v>1562.4</v>
      </c>
    </row>
    <row r="64" spans="1:28" ht="56.25" customHeight="1" x14ac:dyDescent="0.3">
      <c r="A64" s="13" t="s">
        <v>52</v>
      </c>
      <c r="B64" s="124" t="s">
        <v>309</v>
      </c>
      <c r="C64" s="132" t="s">
        <v>293</v>
      </c>
      <c r="D64" s="104" t="s">
        <v>286</v>
      </c>
      <c r="E64" s="104" t="s">
        <v>280</v>
      </c>
      <c r="F64" s="105">
        <v>1302</v>
      </c>
      <c r="G64" s="125">
        <v>1.8333333333333333</v>
      </c>
      <c r="H64" s="106">
        <v>0.27083333333333331</v>
      </c>
      <c r="I64" s="106">
        <v>0.45</v>
      </c>
      <c r="J64" s="106">
        <v>0.5</v>
      </c>
      <c r="K64" s="106">
        <v>0.6875</v>
      </c>
      <c r="L64" s="106"/>
      <c r="M64" s="105">
        <v>260.39999999999998</v>
      </c>
      <c r="N64" s="128"/>
      <c r="O64" s="128"/>
      <c r="P64" s="128"/>
      <c r="Q64" s="128"/>
      <c r="R64" s="128"/>
      <c r="S64" s="11">
        <f t="shared" si="11"/>
        <v>0</v>
      </c>
      <c r="T64" s="12">
        <f ca="1">(S64/#REF!)*T$14</f>
        <v>0</v>
      </c>
      <c r="U64" s="128"/>
      <c r="V64" s="129">
        <f t="shared" si="12"/>
        <v>0</v>
      </c>
      <c r="W64" s="128"/>
      <c r="X64" s="129">
        <f t="shared" si="13"/>
        <v>0</v>
      </c>
      <c r="Y64" s="130"/>
      <c r="Z64" s="129">
        <f t="shared" si="14"/>
        <v>0</v>
      </c>
      <c r="AA64" s="130"/>
      <c r="AB64" s="129">
        <f t="shared" si="15"/>
        <v>1562.4</v>
      </c>
    </row>
    <row r="65" spans="1:28" ht="56.25" customHeight="1" x14ac:dyDescent="0.3">
      <c r="A65" s="13" t="s">
        <v>52</v>
      </c>
      <c r="B65" s="124" t="s">
        <v>310</v>
      </c>
      <c r="C65" s="132" t="s">
        <v>293</v>
      </c>
      <c r="D65" s="104" t="s">
        <v>287</v>
      </c>
      <c r="E65" s="104" t="s">
        <v>280</v>
      </c>
      <c r="F65" s="105">
        <v>1302</v>
      </c>
      <c r="G65" s="125">
        <v>1.8333333333333333</v>
      </c>
      <c r="H65" s="106">
        <v>0.29166666666666669</v>
      </c>
      <c r="I65" s="106">
        <v>0.45</v>
      </c>
      <c r="J65" s="106">
        <v>0.5</v>
      </c>
      <c r="K65" s="106">
        <v>0.70833333333333337</v>
      </c>
      <c r="L65" s="106"/>
      <c r="M65" s="105">
        <v>260.39999999999998</v>
      </c>
      <c r="N65" s="128"/>
      <c r="O65" s="128"/>
      <c r="P65" s="128"/>
      <c r="Q65" s="128"/>
      <c r="R65" s="128"/>
      <c r="S65" s="11">
        <f t="shared" si="11"/>
        <v>0</v>
      </c>
      <c r="T65" s="12">
        <f ca="1">(S65/#REF!)*T$14</f>
        <v>0</v>
      </c>
      <c r="U65" s="128"/>
      <c r="V65" s="129">
        <f t="shared" si="12"/>
        <v>0</v>
      </c>
      <c r="W65" s="128"/>
      <c r="X65" s="129">
        <f t="shared" si="13"/>
        <v>0</v>
      </c>
      <c r="Y65" s="130"/>
      <c r="Z65" s="129">
        <f t="shared" si="14"/>
        <v>0</v>
      </c>
      <c r="AA65" s="130"/>
      <c r="AB65" s="129">
        <f t="shared" si="15"/>
        <v>1562.4</v>
      </c>
    </row>
    <row r="66" spans="1:28" ht="56.25" customHeight="1" x14ac:dyDescent="0.3">
      <c r="A66" s="13" t="s">
        <v>52</v>
      </c>
      <c r="B66" s="124" t="s">
        <v>102</v>
      </c>
      <c r="C66" s="103">
        <v>44529</v>
      </c>
      <c r="D66" s="104" t="s">
        <v>99</v>
      </c>
      <c r="E66" s="104" t="s">
        <v>151</v>
      </c>
      <c r="F66" s="105">
        <v>1600</v>
      </c>
      <c r="G66" s="133">
        <v>1.8333333333333333</v>
      </c>
      <c r="H66" s="106">
        <v>0.27083333333333331</v>
      </c>
      <c r="I66" s="106">
        <v>0.45833333333333331</v>
      </c>
      <c r="J66" s="106">
        <v>0.5083333333333333</v>
      </c>
      <c r="K66" s="106">
        <v>0.6875</v>
      </c>
      <c r="L66" s="106"/>
      <c r="M66" s="105">
        <v>260.39999999999998</v>
      </c>
      <c r="N66" s="128" t="s">
        <v>159</v>
      </c>
      <c r="O66" s="128"/>
      <c r="P66" s="105">
        <v>160</v>
      </c>
      <c r="Q66" s="128"/>
      <c r="R66" s="106"/>
      <c r="S66" s="11">
        <f t="shared" si="11"/>
        <v>0</v>
      </c>
      <c r="T66" s="12">
        <f ca="1">(S66/#REF!)*T$14</f>
        <v>0</v>
      </c>
      <c r="U66" s="128"/>
      <c r="V66" s="129">
        <f t="shared" si="12"/>
        <v>0</v>
      </c>
      <c r="W66" s="128"/>
      <c r="X66" s="129">
        <f t="shared" si="13"/>
        <v>0</v>
      </c>
      <c r="Y66" s="130"/>
      <c r="Z66" s="129">
        <f t="shared" si="14"/>
        <v>0</v>
      </c>
      <c r="AA66" s="130"/>
      <c r="AB66" s="129">
        <f>P66+O66+M66+F66</f>
        <v>2020.4</v>
      </c>
    </row>
    <row r="67" spans="1:28" ht="56.25" customHeight="1" x14ac:dyDescent="0.3">
      <c r="A67" s="13" t="s">
        <v>37</v>
      </c>
      <c r="B67" s="124" t="s">
        <v>311</v>
      </c>
      <c r="C67" s="132" t="s">
        <v>293</v>
      </c>
      <c r="D67" s="104" t="s">
        <v>289</v>
      </c>
      <c r="E67" s="104" t="s">
        <v>302</v>
      </c>
      <c r="F67" s="105">
        <v>1560</v>
      </c>
      <c r="G67" s="125">
        <v>1.8333333333333333</v>
      </c>
      <c r="H67" s="106">
        <v>0.29166666666666669</v>
      </c>
      <c r="I67" s="106">
        <v>0.5</v>
      </c>
      <c r="J67" s="106">
        <v>0.54999999999999993</v>
      </c>
      <c r="K67" s="106">
        <v>0.70833333333333337</v>
      </c>
      <c r="L67" s="106"/>
      <c r="M67" s="105">
        <v>260.39999999999998</v>
      </c>
      <c r="N67" s="128"/>
      <c r="O67" s="128"/>
      <c r="P67" s="128"/>
      <c r="Q67" s="128"/>
      <c r="R67" s="128"/>
      <c r="S67" s="11">
        <f t="shared" si="11"/>
        <v>0</v>
      </c>
      <c r="T67" s="12">
        <f ca="1">(S67/#REF!)*T$14</f>
        <v>0</v>
      </c>
      <c r="U67" s="128"/>
      <c r="V67" s="129">
        <f t="shared" si="12"/>
        <v>0</v>
      </c>
      <c r="W67" s="128"/>
      <c r="X67" s="129">
        <f t="shared" si="13"/>
        <v>0</v>
      </c>
      <c r="Y67" s="130"/>
      <c r="Z67" s="129">
        <f t="shared" si="14"/>
        <v>0</v>
      </c>
      <c r="AA67" s="130"/>
      <c r="AB67" s="129">
        <f>F67+M67</f>
        <v>1820.4</v>
      </c>
    </row>
    <row r="68" spans="1:28" ht="56.25" customHeight="1" x14ac:dyDescent="0.3">
      <c r="A68" s="13" t="s">
        <v>37</v>
      </c>
      <c r="B68" s="124" t="s">
        <v>231</v>
      </c>
      <c r="C68" s="132" t="s">
        <v>293</v>
      </c>
      <c r="D68" s="104" t="s">
        <v>290</v>
      </c>
      <c r="E68" s="104" t="s">
        <v>302</v>
      </c>
      <c r="F68" s="105">
        <v>1560</v>
      </c>
      <c r="G68" s="125">
        <v>1.8333333333333333</v>
      </c>
      <c r="H68" s="106">
        <v>0.29166666666666669</v>
      </c>
      <c r="I68" s="106">
        <v>0.5</v>
      </c>
      <c r="J68" s="106">
        <v>0.54999999999999993</v>
      </c>
      <c r="K68" s="106">
        <v>0.70833333333333337</v>
      </c>
      <c r="L68" s="106"/>
      <c r="M68" s="105">
        <v>260.39999999999998</v>
      </c>
      <c r="N68" s="128"/>
      <c r="O68" s="128"/>
      <c r="P68" s="128"/>
      <c r="Q68" s="128"/>
      <c r="R68" s="128"/>
      <c r="S68" s="11">
        <f t="shared" si="11"/>
        <v>0</v>
      </c>
      <c r="T68" s="12">
        <f ca="1">(S68/#REF!)*T$14</f>
        <v>0</v>
      </c>
      <c r="U68" s="128"/>
      <c r="V68" s="129">
        <f t="shared" si="12"/>
        <v>0</v>
      </c>
      <c r="W68" s="128"/>
      <c r="X68" s="129">
        <f t="shared" si="13"/>
        <v>0</v>
      </c>
      <c r="Y68" s="130"/>
      <c r="Z68" s="129">
        <f t="shared" si="14"/>
        <v>0</v>
      </c>
      <c r="AA68" s="130"/>
      <c r="AB68" s="129">
        <f t="shared" ref="AB68:AB69" si="16">F68+M68</f>
        <v>1820.4</v>
      </c>
    </row>
    <row r="69" spans="1:28" ht="56.25" customHeight="1" x14ac:dyDescent="0.3">
      <c r="A69" s="13" t="s">
        <v>37</v>
      </c>
      <c r="B69" s="124" t="s">
        <v>264</v>
      </c>
      <c r="C69" s="132" t="s">
        <v>293</v>
      </c>
      <c r="D69" s="104" t="s">
        <v>288</v>
      </c>
      <c r="E69" s="104" t="s">
        <v>302</v>
      </c>
      <c r="F69" s="105">
        <v>1560</v>
      </c>
      <c r="G69" s="125">
        <v>1.8333333333333333</v>
      </c>
      <c r="H69" s="106">
        <v>0.29166666666666669</v>
      </c>
      <c r="I69" s="106">
        <v>0.5</v>
      </c>
      <c r="J69" s="106">
        <v>0.54999999999999993</v>
      </c>
      <c r="K69" s="106">
        <v>0.70833333333333337</v>
      </c>
      <c r="L69" s="106"/>
      <c r="M69" s="105">
        <v>260.39999999999998</v>
      </c>
      <c r="N69" s="128"/>
      <c r="O69" s="128"/>
      <c r="P69" s="128"/>
      <c r="Q69" s="128"/>
      <c r="R69" s="128"/>
      <c r="S69" s="11">
        <f t="shared" si="11"/>
        <v>0</v>
      </c>
      <c r="T69" s="12">
        <f ca="1">(S69/#REF!)*T$14</f>
        <v>0</v>
      </c>
      <c r="U69" s="128"/>
      <c r="V69" s="129">
        <f t="shared" si="12"/>
        <v>0</v>
      </c>
      <c r="W69" s="128"/>
      <c r="X69" s="129">
        <f t="shared" si="13"/>
        <v>0</v>
      </c>
      <c r="Y69" s="130"/>
      <c r="Z69" s="129">
        <f t="shared" si="14"/>
        <v>0</v>
      </c>
      <c r="AA69" s="130"/>
      <c r="AB69" s="129">
        <f t="shared" si="16"/>
        <v>1820.4</v>
      </c>
    </row>
    <row r="70" spans="1:28" ht="56.25" customHeight="1" x14ac:dyDescent="0.3">
      <c r="A70" s="13" t="s">
        <v>37</v>
      </c>
      <c r="B70" s="124" t="s">
        <v>132</v>
      </c>
      <c r="C70" s="132" t="s">
        <v>131</v>
      </c>
      <c r="D70" s="104" t="s">
        <v>133</v>
      </c>
      <c r="E70" s="104" t="s">
        <v>302</v>
      </c>
      <c r="F70" s="105">
        <v>1560</v>
      </c>
      <c r="G70" s="125">
        <v>1.8333333333333333</v>
      </c>
      <c r="H70" s="106">
        <v>0.29166666666666669</v>
      </c>
      <c r="I70" s="106">
        <v>0.5</v>
      </c>
      <c r="J70" s="106">
        <v>0.54166666666666663</v>
      </c>
      <c r="K70" s="106">
        <v>0.70833333333333337</v>
      </c>
      <c r="L70" s="148"/>
      <c r="M70" s="105">
        <v>260.39999999999998</v>
      </c>
      <c r="N70" s="128"/>
      <c r="O70" s="128"/>
      <c r="P70" s="128"/>
      <c r="Q70" s="128"/>
      <c r="R70" s="128"/>
      <c r="S70" s="11">
        <f t="shared" si="11"/>
        <v>0</v>
      </c>
      <c r="T70" s="12">
        <f ca="1">(S70/#REF!)*T$14</f>
        <v>0</v>
      </c>
      <c r="U70" s="128"/>
      <c r="V70" s="129">
        <f t="shared" si="12"/>
        <v>0</v>
      </c>
      <c r="W70" s="128"/>
      <c r="X70" s="129">
        <f t="shared" si="13"/>
        <v>0</v>
      </c>
      <c r="Y70" s="130"/>
      <c r="Z70" s="129">
        <f t="shared" si="14"/>
        <v>0</v>
      </c>
      <c r="AA70" s="130"/>
      <c r="AB70" s="129">
        <f t="shared" ref="AB70:AB75" si="17">P70+O70+M70+F70</f>
        <v>1820.4</v>
      </c>
    </row>
    <row r="71" spans="1:28" ht="56.25" customHeight="1" x14ac:dyDescent="0.3">
      <c r="A71" s="13" t="s">
        <v>124</v>
      </c>
      <c r="B71" s="28" t="s">
        <v>146</v>
      </c>
      <c r="C71" s="103">
        <v>44704</v>
      </c>
      <c r="D71" s="104" t="s">
        <v>145</v>
      </c>
      <c r="E71" s="104" t="s">
        <v>302</v>
      </c>
      <c r="F71" s="105">
        <v>1560</v>
      </c>
      <c r="G71" s="125">
        <v>1.8333333333333333</v>
      </c>
      <c r="H71" s="106">
        <v>0.29166666666666669</v>
      </c>
      <c r="I71" s="106">
        <v>0.5</v>
      </c>
      <c r="J71" s="106">
        <v>0.54166666666666663</v>
      </c>
      <c r="K71" s="106">
        <v>0.70833333333333337</v>
      </c>
      <c r="L71" s="148"/>
      <c r="M71" s="105">
        <v>260.39999999999998</v>
      </c>
      <c r="N71" s="128"/>
      <c r="O71" s="128"/>
      <c r="P71" s="128"/>
      <c r="Q71" s="128"/>
      <c r="R71" s="128"/>
      <c r="S71" s="11">
        <f t="shared" si="11"/>
        <v>0</v>
      </c>
      <c r="T71" s="12">
        <f ca="1">(S71/#REF!)*T$14</f>
        <v>0</v>
      </c>
      <c r="U71" s="128"/>
      <c r="V71" s="129">
        <f t="shared" si="12"/>
        <v>0</v>
      </c>
      <c r="W71" s="128"/>
      <c r="X71" s="129">
        <f t="shared" si="13"/>
        <v>0</v>
      </c>
      <c r="Y71" s="130"/>
      <c r="Z71" s="129">
        <f t="shared" si="14"/>
        <v>0</v>
      </c>
      <c r="AA71" s="130"/>
      <c r="AB71" s="129">
        <f t="shared" si="17"/>
        <v>1820.4</v>
      </c>
    </row>
    <row r="72" spans="1:28" ht="56.25" customHeight="1" x14ac:dyDescent="0.3">
      <c r="A72" s="13" t="s">
        <v>37</v>
      </c>
      <c r="B72" s="124" t="s">
        <v>68</v>
      </c>
      <c r="C72" s="132" t="s">
        <v>38</v>
      </c>
      <c r="D72" s="104" t="s">
        <v>69</v>
      </c>
      <c r="E72" s="104" t="s">
        <v>303</v>
      </c>
      <c r="F72" s="105">
        <v>1560</v>
      </c>
      <c r="G72" s="125">
        <v>1.8333333333333333</v>
      </c>
      <c r="H72" s="106">
        <v>0.29166666666666669</v>
      </c>
      <c r="I72" s="106">
        <v>0.5</v>
      </c>
      <c r="J72" s="106">
        <v>0.54999999999999993</v>
      </c>
      <c r="K72" s="106">
        <v>0.70833333333333337</v>
      </c>
      <c r="L72" s="106"/>
      <c r="M72" s="105">
        <v>260.39999999999998</v>
      </c>
      <c r="N72" s="128"/>
      <c r="O72" s="128"/>
      <c r="P72" s="128"/>
      <c r="Q72" s="128"/>
      <c r="R72" s="128"/>
      <c r="S72" s="11">
        <f t="shared" si="11"/>
        <v>0</v>
      </c>
      <c r="T72" s="12">
        <f ca="1">(S72/#REF!)*T$14</f>
        <v>0</v>
      </c>
      <c r="U72" s="128"/>
      <c r="V72" s="129">
        <f t="shared" si="12"/>
        <v>0</v>
      </c>
      <c r="W72" s="128"/>
      <c r="X72" s="129">
        <f t="shared" si="13"/>
        <v>0</v>
      </c>
      <c r="Y72" s="130"/>
      <c r="Z72" s="129">
        <f t="shared" si="14"/>
        <v>0</v>
      </c>
      <c r="AA72" s="130"/>
      <c r="AB72" s="129">
        <f t="shared" si="17"/>
        <v>1820.4</v>
      </c>
    </row>
    <row r="73" spans="1:28" ht="56.25" customHeight="1" x14ac:dyDescent="0.3">
      <c r="A73" s="13" t="s">
        <v>124</v>
      </c>
      <c r="B73" s="28" t="s">
        <v>126</v>
      </c>
      <c r="C73" s="103">
        <v>44704</v>
      </c>
      <c r="D73" s="104" t="s">
        <v>125</v>
      </c>
      <c r="E73" s="104" t="s">
        <v>302</v>
      </c>
      <c r="F73" s="105">
        <v>1560</v>
      </c>
      <c r="G73" s="125">
        <v>1.8333333333333333</v>
      </c>
      <c r="H73" s="106">
        <v>0.29166666666666669</v>
      </c>
      <c r="I73" s="106">
        <v>0.5</v>
      </c>
      <c r="J73" s="106">
        <v>0.54166666666666663</v>
      </c>
      <c r="K73" s="106">
        <v>0.70833333333333337</v>
      </c>
      <c r="L73" s="148"/>
      <c r="M73" s="105">
        <v>260.39999999999998</v>
      </c>
      <c r="N73" s="128"/>
      <c r="O73" s="128"/>
      <c r="P73" s="128"/>
      <c r="Q73" s="128"/>
      <c r="R73" s="128"/>
      <c r="S73" s="11">
        <f t="shared" si="11"/>
        <v>0</v>
      </c>
      <c r="T73" s="12">
        <f ca="1">(S73/#REF!)*T$14</f>
        <v>0</v>
      </c>
      <c r="U73" s="128"/>
      <c r="V73" s="129">
        <f t="shared" si="12"/>
        <v>0</v>
      </c>
      <c r="W73" s="128"/>
      <c r="X73" s="129">
        <f t="shared" si="13"/>
        <v>0</v>
      </c>
      <c r="Y73" s="130"/>
      <c r="Z73" s="129">
        <f t="shared" si="14"/>
        <v>0</v>
      </c>
      <c r="AA73" s="130"/>
      <c r="AB73" s="129">
        <f t="shared" si="17"/>
        <v>1820.4</v>
      </c>
    </row>
    <row r="74" spans="1:28" ht="56.25" customHeight="1" x14ac:dyDescent="0.3">
      <c r="A74" s="13" t="s">
        <v>124</v>
      </c>
      <c r="B74" s="28" t="s">
        <v>234</v>
      </c>
      <c r="C74" s="103">
        <v>44768</v>
      </c>
      <c r="D74" s="104" t="s">
        <v>235</v>
      </c>
      <c r="E74" s="104" t="s">
        <v>302</v>
      </c>
      <c r="F74" s="105">
        <v>1560</v>
      </c>
      <c r="G74" s="125">
        <v>1.8333333333333333</v>
      </c>
      <c r="H74" s="106">
        <v>0.29166666666666669</v>
      </c>
      <c r="I74" s="106">
        <v>0.5</v>
      </c>
      <c r="J74" s="106">
        <v>0.54166666666666663</v>
      </c>
      <c r="K74" s="106">
        <v>0.70833333333333337</v>
      </c>
      <c r="L74" s="148"/>
      <c r="M74" s="105">
        <v>260.39999999999998</v>
      </c>
      <c r="N74" s="128"/>
      <c r="O74" s="128"/>
      <c r="P74" s="128"/>
      <c r="Q74" s="128"/>
      <c r="R74" s="128"/>
      <c r="S74" s="11">
        <f t="shared" si="11"/>
        <v>0</v>
      </c>
      <c r="T74" s="12">
        <f ca="1">(S74/#REF!)*T$14</f>
        <v>0</v>
      </c>
      <c r="U74" s="128"/>
      <c r="V74" s="129">
        <f t="shared" si="12"/>
        <v>0</v>
      </c>
      <c r="W74" s="128"/>
      <c r="X74" s="129">
        <f t="shared" si="13"/>
        <v>0</v>
      </c>
      <c r="Y74" s="130"/>
      <c r="Z74" s="129">
        <f t="shared" si="14"/>
        <v>0</v>
      </c>
      <c r="AA74" s="130"/>
      <c r="AB74" s="129">
        <f t="shared" si="17"/>
        <v>1820.4</v>
      </c>
    </row>
    <row r="75" spans="1:28" ht="56.25" customHeight="1" x14ac:dyDescent="0.3">
      <c r="A75" s="13" t="s">
        <v>124</v>
      </c>
      <c r="B75" s="28" t="s">
        <v>137</v>
      </c>
      <c r="C75" s="103">
        <v>44704</v>
      </c>
      <c r="D75" s="104" t="s">
        <v>138</v>
      </c>
      <c r="E75" s="104" t="s">
        <v>302</v>
      </c>
      <c r="F75" s="105">
        <v>1560</v>
      </c>
      <c r="G75" s="125">
        <v>1.8333333333333333</v>
      </c>
      <c r="H75" s="106">
        <v>0.29166666666666669</v>
      </c>
      <c r="I75" s="106">
        <v>0.5</v>
      </c>
      <c r="J75" s="106">
        <v>0.54999999999999993</v>
      </c>
      <c r="K75" s="106">
        <v>0.70833333333333337</v>
      </c>
      <c r="L75" s="106"/>
      <c r="M75" s="105">
        <v>260.39999999999998</v>
      </c>
      <c r="N75" s="128"/>
      <c r="O75" s="128"/>
      <c r="P75" s="128"/>
      <c r="Q75" s="128"/>
      <c r="R75" s="128"/>
      <c r="S75" s="11">
        <f t="shared" si="11"/>
        <v>0</v>
      </c>
      <c r="T75" s="12">
        <f ca="1">(S75/#REF!)*T$14</f>
        <v>0</v>
      </c>
      <c r="U75" s="128"/>
      <c r="V75" s="129">
        <f t="shared" si="12"/>
        <v>0</v>
      </c>
      <c r="W75" s="128"/>
      <c r="X75" s="129">
        <f t="shared" si="13"/>
        <v>0</v>
      </c>
      <c r="Y75" s="130"/>
      <c r="Z75" s="129">
        <f t="shared" si="14"/>
        <v>0</v>
      </c>
      <c r="AA75" s="130"/>
      <c r="AB75" s="129">
        <f t="shared" si="17"/>
        <v>1820.4</v>
      </c>
    </row>
    <row r="76" spans="1:28" ht="56.25" customHeight="1" x14ac:dyDescent="0.3">
      <c r="A76" s="13" t="s">
        <v>37</v>
      </c>
      <c r="B76" s="124" t="s">
        <v>313</v>
      </c>
      <c r="C76" s="132" t="s">
        <v>293</v>
      </c>
      <c r="D76" s="104" t="s">
        <v>291</v>
      </c>
      <c r="E76" s="104" t="s">
        <v>301</v>
      </c>
      <c r="F76" s="105">
        <v>1277</v>
      </c>
      <c r="G76" s="125">
        <v>0.52500000000000002</v>
      </c>
      <c r="H76" s="106">
        <v>0.29166666666666669</v>
      </c>
      <c r="I76" s="106">
        <v>0.54166666666666663</v>
      </c>
      <c r="J76" s="106">
        <v>0.58333333333333337</v>
      </c>
      <c r="K76" s="106">
        <v>0.79166666666666663</v>
      </c>
      <c r="L76" s="106"/>
      <c r="M76" s="105">
        <v>260.39999999999998</v>
      </c>
      <c r="N76" s="128"/>
      <c r="O76" s="128"/>
      <c r="P76" s="128"/>
      <c r="Q76" s="128"/>
      <c r="R76" s="128"/>
      <c r="S76" s="11">
        <f t="shared" si="11"/>
        <v>0</v>
      </c>
      <c r="T76" s="12">
        <f ca="1">(S76/#REF!)*T$14</f>
        <v>0</v>
      </c>
      <c r="U76" s="128"/>
      <c r="V76" s="129">
        <f t="shared" si="12"/>
        <v>0</v>
      </c>
      <c r="W76" s="128"/>
      <c r="X76" s="129">
        <f t="shared" si="13"/>
        <v>0</v>
      </c>
      <c r="Y76" s="130"/>
      <c r="Z76" s="129">
        <f t="shared" si="14"/>
        <v>0</v>
      </c>
      <c r="AA76" s="130"/>
      <c r="AB76" s="129">
        <f>F76+M76</f>
        <v>1537.4</v>
      </c>
    </row>
    <row r="77" spans="1:28" ht="56.25" customHeight="1" x14ac:dyDescent="0.3">
      <c r="A77" s="13" t="s">
        <v>37</v>
      </c>
      <c r="B77" s="124" t="s">
        <v>312</v>
      </c>
      <c r="C77" s="132" t="s">
        <v>293</v>
      </c>
      <c r="D77" s="104" t="s">
        <v>292</v>
      </c>
      <c r="E77" s="104" t="s">
        <v>301</v>
      </c>
      <c r="F77" s="105">
        <v>1277</v>
      </c>
      <c r="G77" s="125">
        <v>0.52500000000000002</v>
      </c>
      <c r="H77" s="106">
        <v>0.29166666666666669</v>
      </c>
      <c r="I77" s="106">
        <v>0.54166666666666663</v>
      </c>
      <c r="J77" s="106">
        <v>0.58333333333333337</v>
      </c>
      <c r="K77" s="106">
        <v>0.79166666666666663</v>
      </c>
      <c r="L77" s="106"/>
      <c r="M77" s="105">
        <v>260.39999999999998</v>
      </c>
      <c r="N77" s="128"/>
      <c r="O77" s="128"/>
      <c r="P77" s="128"/>
      <c r="Q77" s="128"/>
      <c r="R77" s="128"/>
      <c r="S77" s="11">
        <f t="shared" si="11"/>
        <v>0</v>
      </c>
      <c r="T77" s="12">
        <f ca="1">(S77/#REF!)*T$14</f>
        <v>0</v>
      </c>
      <c r="U77" s="128"/>
      <c r="V77" s="129">
        <f t="shared" si="12"/>
        <v>0</v>
      </c>
      <c r="W77" s="128"/>
      <c r="X77" s="129">
        <f t="shared" si="13"/>
        <v>0</v>
      </c>
      <c r="Y77" s="130"/>
      <c r="Z77" s="129">
        <f t="shared" si="14"/>
        <v>0</v>
      </c>
      <c r="AA77" s="130"/>
      <c r="AB77" s="129">
        <f>F77+M77</f>
        <v>1537.4</v>
      </c>
    </row>
    <row r="78" spans="1:28" ht="56.25" customHeight="1" x14ac:dyDescent="0.3">
      <c r="A78" s="13" t="s">
        <v>37</v>
      </c>
      <c r="B78" s="124" t="s">
        <v>110</v>
      </c>
      <c r="C78" s="132" t="s">
        <v>240</v>
      </c>
      <c r="D78" s="104" t="s">
        <v>108</v>
      </c>
      <c r="E78" s="104" t="s">
        <v>301</v>
      </c>
      <c r="F78" s="105">
        <v>1277</v>
      </c>
      <c r="G78" s="137" t="s">
        <v>123</v>
      </c>
      <c r="H78" s="106">
        <v>0.29166666666666669</v>
      </c>
      <c r="I78" s="106">
        <v>0.5</v>
      </c>
      <c r="J78" s="106">
        <v>0.54166666666666663</v>
      </c>
      <c r="K78" s="106">
        <v>0.79166666666666663</v>
      </c>
      <c r="L78" s="106"/>
      <c r="M78" s="105">
        <v>260.39999999999998</v>
      </c>
      <c r="N78" s="128"/>
      <c r="O78" s="128"/>
      <c r="P78" s="128"/>
      <c r="Q78" s="128"/>
      <c r="R78" s="128"/>
      <c r="S78" s="11">
        <f t="shared" si="11"/>
        <v>0</v>
      </c>
      <c r="T78" s="12">
        <f ca="1">(S78/#REF!)*T$14</f>
        <v>0</v>
      </c>
      <c r="U78" s="128"/>
      <c r="V78" s="129">
        <f t="shared" si="12"/>
        <v>0</v>
      </c>
      <c r="W78" s="128"/>
      <c r="X78" s="129">
        <f t="shared" si="13"/>
        <v>0</v>
      </c>
      <c r="Y78" s="130"/>
      <c r="Z78" s="129">
        <f t="shared" si="14"/>
        <v>0</v>
      </c>
      <c r="AA78" s="130"/>
      <c r="AB78" s="129">
        <f>P78+O78+M78+F78</f>
        <v>1537.4</v>
      </c>
    </row>
    <row r="79" spans="1:28" ht="56.25" customHeight="1" x14ac:dyDescent="0.3">
      <c r="A79" s="13" t="s">
        <v>244</v>
      </c>
      <c r="B79" s="124" t="s">
        <v>257</v>
      </c>
      <c r="C79" s="132" t="s">
        <v>293</v>
      </c>
      <c r="D79" s="104" t="s">
        <v>314</v>
      </c>
      <c r="E79" s="104" t="s">
        <v>300</v>
      </c>
      <c r="F79" s="105">
        <v>2700</v>
      </c>
      <c r="G79" s="125">
        <v>1.8333333333333333</v>
      </c>
      <c r="H79" s="106">
        <v>0.29166666666666669</v>
      </c>
      <c r="I79" s="106">
        <v>0.5</v>
      </c>
      <c r="J79" s="106">
        <v>0.54166666666666663</v>
      </c>
      <c r="K79" s="106">
        <v>0.70833333333333337</v>
      </c>
      <c r="L79" s="106"/>
      <c r="M79" s="105">
        <v>260.39999999999998</v>
      </c>
      <c r="N79" s="128"/>
      <c r="O79" s="128"/>
      <c r="P79" s="128"/>
      <c r="Q79" s="128"/>
      <c r="R79" s="128"/>
      <c r="S79" s="11">
        <f t="shared" si="11"/>
        <v>0</v>
      </c>
      <c r="T79" s="12">
        <f ca="1">(S79/#REF!)*T$14</f>
        <v>0</v>
      </c>
      <c r="U79" s="128"/>
      <c r="V79" s="129">
        <f t="shared" si="12"/>
        <v>0</v>
      </c>
      <c r="W79" s="128"/>
      <c r="X79" s="129">
        <f t="shared" si="13"/>
        <v>0</v>
      </c>
      <c r="Y79" s="130"/>
      <c r="Z79" s="129">
        <f t="shared" si="14"/>
        <v>0</v>
      </c>
      <c r="AA79" s="130"/>
      <c r="AB79" s="129">
        <f>F79+M79</f>
        <v>2960.4</v>
      </c>
    </row>
    <row r="80" spans="1:28" ht="56.25" customHeight="1" x14ac:dyDescent="0.3">
      <c r="A80" s="120"/>
      <c r="B80" s="22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N80" s="120"/>
    </row>
    <row r="81" spans="1:56" s="120" customFormat="1" ht="56.25" customHeight="1" x14ac:dyDescent="0.3">
      <c r="A81" s="23" t="s">
        <v>127</v>
      </c>
      <c r="B81" s="25" t="s">
        <v>0</v>
      </c>
      <c r="C81" s="25" t="s">
        <v>128</v>
      </c>
      <c r="D81" s="24" t="s">
        <v>129</v>
      </c>
      <c r="E81" s="24"/>
      <c r="F81" s="26" t="s">
        <v>130</v>
      </c>
      <c r="G81" s="24" t="s">
        <v>81</v>
      </c>
      <c r="H81" s="158" t="s">
        <v>82</v>
      </c>
      <c r="I81" s="159"/>
      <c r="J81" s="24" t="s">
        <v>83</v>
      </c>
      <c r="K81" s="156" t="s">
        <v>140</v>
      </c>
      <c r="L81" s="156"/>
      <c r="M81" s="121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56" s="121" customFormat="1" ht="56.25" customHeight="1" x14ac:dyDescent="0.3">
      <c r="A82" s="13" t="s">
        <v>124</v>
      </c>
      <c r="B82" s="28" t="s">
        <v>139</v>
      </c>
      <c r="C82" s="103">
        <v>44698</v>
      </c>
      <c r="D82" s="104" t="s">
        <v>144</v>
      </c>
      <c r="E82" s="104" t="s">
        <v>301</v>
      </c>
      <c r="F82" s="105">
        <v>133.87</v>
      </c>
      <c r="G82" s="106">
        <v>0.29166666666666669</v>
      </c>
      <c r="H82" s="106">
        <v>0.5</v>
      </c>
      <c r="I82" s="106">
        <v>0.54166666666666663</v>
      </c>
      <c r="J82" s="106">
        <v>0.79166666666666663</v>
      </c>
      <c r="K82" s="157" t="s">
        <v>295</v>
      </c>
      <c r="L82" s="157"/>
      <c r="R82" s="149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1:56" s="121" customFormat="1" ht="56.25" customHeight="1" x14ac:dyDescent="0.3">
      <c r="A83" s="13" t="s">
        <v>124</v>
      </c>
      <c r="B83" s="28" t="s">
        <v>272</v>
      </c>
      <c r="C83" s="103">
        <v>44915</v>
      </c>
      <c r="D83" s="104" t="s">
        <v>271</v>
      </c>
      <c r="E83" s="104" t="s">
        <v>301</v>
      </c>
      <c r="F83" s="105">
        <v>133.87</v>
      </c>
      <c r="G83" s="106">
        <v>0.29166666666666669</v>
      </c>
      <c r="H83" s="106">
        <v>0.5</v>
      </c>
      <c r="I83" s="106">
        <v>0.54166666666666663</v>
      </c>
      <c r="J83" s="106">
        <v>0.79166666666666663</v>
      </c>
      <c r="K83" s="157" t="s">
        <v>315</v>
      </c>
      <c r="L83" s="157"/>
      <c r="P83" s="162" t="s">
        <v>276</v>
      </c>
      <c r="Q83" s="162"/>
      <c r="R83" s="162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1:56" s="121" customFormat="1" ht="56.25" customHeight="1" x14ac:dyDescent="0.3">
      <c r="A84" s="13" t="s">
        <v>124</v>
      </c>
      <c r="B84" s="28" t="s">
        <v>231</v>
      </c>
      <c r="C84" s="103">
        <v>44748</v>
      </c>
      <c r="D84" s="104" t="s">
        <v>230</v>
      </c>
      <c r="E84" s="104" t="s">
        <v>302</v>
      </c>
      <c r="F84" s="105">
        <v>98.92</v>
      </c>
      <c r="G84" s="106">
        <v>0.29166666666666669</v>
      </c>
      <c r="H84" s="106">
        <v>0.5</v>
      </c>
      <c r="I84" s="106">
        <v>0.54999999999999993</v>
      </c>
      <c r="J84" s="106">
        <v>0.70833333333333337</v>
      </c>
      <c r="K84" s="157" t="s">
        <v>294</v>
      </c>
      <c r="L84" s="157"/>
      <c r="R84" s="150"/>
      <c r="S84" s="118"/>
      <c r="T84" s="151"/>
      <c r="U84" s="152"/>
      <c r="V84" s="153"/>
      <c r="W84" s="154"/>
      <c r="X84" s="154"/>
      <c r="Y84" s="154"/>
      <c r="Z84" s="153"/>
      <c r="AA84" s="153"/>
      <c r="AB84" s="153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1:56" s="121" customFormat="1" ht="56.25" customHeight="1" x14ac:dyDescent="0.3">
      <c r="A85" s="13" t="s">
        <v>124</v>
      </c>
      <c r="B85" s="28" t="s">
        <v>264</v>
      </c>
      <c r="C85" s="103">
        <v>44837</v>
      </c>
      <c r="D85" s="104" t="s">
        <v>265</v>
      </c>
      <c r="E85" s="104" t="s">
        <v>302</v>
      </c>
      <c r="F85" s="105">
        <v>98.92</v>
      </c>
      <c r="G85" s="106">
        <v>0.29166666666666669</v>
      </c>
      <c r="H85" s="106">
        <v>0.5</v>
      </c>
      <c r="I85" s="106">
        <v>0.54999999999999993</v>
      </c>
      <c r="J85" s="106">
        <v>0.70833333333333337</v>
      </c>
      <c r="K85" s="157" t="s">
        <v>294</v>
      </c>
      <c r="L85" s="157"/>
      <c r="O85" s="120"/>
      <c r="P85" s="1"/>
      <c r="Q85" s="1"/>
      <c r="R85" s="150"/>
      <c r="S85" s="155"/>
      <c r="T85" s="150"/>
      <c r="U85" s="151"/>
      <c r="V85" s="151"/>
      <c r="W85" s="151"/>
      <c r="X85" s="151"/>
      <c r="Y85" s="151"/>
      <c r="Z85" s="150"/>
      <c r="AA85" s="155"/>
      <c r="AB85" s="150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56" s="121" customFormat="1" ht="56.25" customHeight="1" x14ac:dyDescent="0.3">
      <c r="A86" s="27"/>
      <c r="B86" s="107"/>
      <c r="C86" s="108"/>
      <c r="D86" s="109"/>
      <c r="E86" s="109"/>
      <c r="F86" s="110"/>
      <c r="G86" s="111"/>
      <c r="H86" s="111"/>
      <c r="I86" s="111"/>
      <c r="J86" s="111"/>
      <c r="K86" s="112"/>
      <c r="L86" s="22"/>
      <c r="M86" s="120"/>
      <c r="O86" s="120"/>
      <c r="P86" s="1"/>
      <c r="Q86" s="1"/>
      <c r="R86" s="150"/>
      <c r="S86" s="150"/>
      <c r="T86" s="161"/>
      <c r="U86" s="161"/>
      <c r="V86" s="161"/>
      <c r="W86" s="161"/>
      <c r="X86" s="150"/>
      <c r="Y86" s="150"/>
      <c r="Z86" s="150"/>
      <c r="AA86" s="150"/>
      <c r="AB86" s="150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56" s="121" customFormat="1" ht="56.25" customHeight="1" x14ac:dyDescent="0.3">
      <c r="A87" s="23" t="s">
        <v>127</v>
      </c>
      <c r="B87" s="25" t="s">
        <v>0</v>
      </c>
      <c r="C87" s="25" t="s">
        <v>128</v>
      </c>
      <c r="D87" s="24" t="s">
        <v>129</v>
      </c>
      <c r="E87" s="24"/>
      <c r="F87" s="26" t="s">
        <v>130</v>
      </c>
      <c r="G87" s="24" t="s">
        <v>81</v>
      </c>
      <c r="H87" s="158" t="s">
        <v>82</v>
      </c>
      <c r="I87" s="159"/>
      <c r="J87" s="24" t="s">
        <v>83</v>
      </c>
      <c r="K87" s="156" t="s">
        <v>140</v>
      </c>
      <c r="L87" s="156"/>
      <c r="O87" s="120"/>
      <c r="R87" s="150"/>
      <c r="S87" s="161"/>
      <c r="T87" s="161"/>
      <c r="U87" s="161"/>
      <c r="V87" s="161"/>
      <c r="W87" s="161"/>
      <c r="X87" s="154"/>
      <c r="Y87" s="150"/>
      <c r="Z87" s="154"/>
      <c r="AA87" s="150"/>
      <c r="AB87" s="154"/>
    </row>
    <row r="88" spans="1:56" s="121" customFormat="1" ht="56.25" customHeight="1" x14ac:dyDescent="0.3">
      <c r="A88" s="13" t="s">
        <v>244</v>
      </c>
      <c r="B88" s="28" t="s">
        <v>257</v>
      </c>
      <c r="C88" s="103">
        <v>44831</v>
      </c>
      <c r="D88" s="104" t="s">
        <v>258</v>
      </c>
      <c r="E88" s="104" t="s">
        <v>297</v>
      </c>
      <c r="F88" s="105">
        <v>150.74</v>
      </c>
      <c r="G88" s="106">
        <v>0.29166666666666669</v>
      </c>
      <c r="H88" s="106">
        <v>0.5</v>
      </c>
      <c r="I88" s="106">
        <v>0.54999999999999993</v>
      </c>
      <c r="J88" s="106">
        <v>0.70833333333333337</v>
      </c>
      <c r="K88" s="157" t="s">
        <v>294</v>
      </c>
      <c r="L88" s="157"/>
      <c r="O88" s="120"/>
      <c r="P88" s="1"/>
      <c r="Q88" s="1"/>
      <c r="R88" s="150"/>
      <c r="S88" s="161"/>
      <c r="T88" s="161"/>
      <c r="U88" s="161"/>
      <c r="V88" s="161"/>
      <c r="W88" s="161"/>
      <c r="X88" s="150"/>
      <c r="Y88" s="150"/>
      <c r="Z88" s="150"/>
      <c r="AA88" s="150"/>
      <c r="AB88" s="150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56" s="121" customFormat="1" ht="56.25" customHeight="1" x14ac:dyDescent="0.3">
      <c r="A89" s="13" t="s">
        <v>255</v>
      </c>
      <c r="B89" s="28" t="s">
        <v>256</v>
      </c>
      <c r="C89" s="103">
        <v>44816</v>
      </c>
      <c r="D89" s="104" t="s">
        <v>262</v>
      </c>
      <c r="E89" s="104" t="s">
        <v>298</v>
      </c>
      <c r="F89" s="105">
        <v>264</v>
      </c>
      <c r="G89" s="106">
        <v>0.29166666666666669</v>
      </c>
      <c r="H89" s="106">
        <v>0.5</v>
      </c>
      <c r="I89" s="106">
        <v>0.54999999999999993</v>
      </c>
      <c r="J89" s="106">
        <v>0.70833333333333337</v>
      </c>
      <c r="K89" s="157" t="s">
        <v>294</v>
      </c>
      <c r="L89" s="157"/>
      <c r="O89" s="120"/>
      <c r="P89" s="1"/>
      <c r="Q89" s="1"/>
      <c r="R89" s="150"/>
      <c r="S89" s="161"/>
      <c r="T89" s="150"/>
      <c r="U89" s="150"/>
      <c r="V89" s="150"/>
      <c r="W89" s="150"/>
      <c r="X89" s="150"/>
      <c r="Y89" s="150"/>
      <c r="Z89" s="150"/>
      <c r="AA89" s="150"/>
      <c r="AB89" s="150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56" s="121" customFormat="1" ht="56.25" customHeight="1" x14ac:dyDescent="0.3">
      <c r="A90" s="27"/>
      <c r="B90" s="107"/>
      <c r="C90" s="108"/>
      <c r="D90" s="109"/>
      <c r="E90" s="109"/>
      <c r="F90" s="110"/>
      <c r="G90" s="111"/>
      <c r="H90" s="111"/>
      <c r="I90" s="111"/>
      <c r="J90" s="111"/>
      <c r="K90" s="117"/>
      <c r="L90" s="117"/>
      <c r="O90" s="120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56" s="121" customFormat="1" ht="66.75" customHeight="1" x14ac:dyDescent="0.3">
      <c r="A91" s="23" t="s">
        <v>127</v>
      </c>
      <c r="B91" s="25" t="s">
        <v>0</v>
      </c>
      <c r="C91" s="25" t="s">
        <v>128</v>
      </c>
      <c r="D91" s="24" t="s">
        <v>129</v>
      </c>
      <c r="E91" s="24"/>
      <c r="F91" s="26" t="s">
        <v>130</v>
      </c>
      <c r="G91" s="24" t="s">
        <v>81</v>
      </c>
      <c r="H91" s="24" t="s">
        <v>83</v>
      </c>
      <c r="I91" s="156" t="s">
        <v>140</v>
      </c>
      <c r="J91" s="15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56" s="121" customFormat="1" ht="56.25" customHeight="1" x14ac:dyDescent="0.3">
      <c r="A92" s="13" t="s">
        <v>31</v>
      </c>
      <c r="B92" s="28" t="s">
        <v>267</v>
      </c>
      <c r="C92" s="103">
        <v>44979</v>
      </c>
      <c r="D92" s="104" t="s">
        <v>266</v>
      </c>
      <c r="E92" s="104" t="s">
        <v>299</v>
      </c>
      <c r="F92" s="105">
        <v>138.68</v>
      </c>
      <c r="G92" s="106">
        <v>0.29166666666666669</v>
      </c>
      <c r="H92" s="106">
        <v>0.54166666666666663</v>
      </c>
      <c r="I92" s="157" t="s">
        <v>316</v>
      </c>
      <c r="J92" s="15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56" s="121" customFormat="1" ht="56.25" customHeight="1" x14ac:dyDescent="0.3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56" s="121" customFormat="1" ht="56.25" customHeight="1" x14ac:dyDescent="0.3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56" s="121" customFormat="1" ht="56.25" customHeight="1" x14ac:dyDescent="0.3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56" s="121" customFormat="1" ht="56.25" customHeight="1" x14ac:dyDescent="0.3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6:44" s="121" customFormat="1" ht="56.25" customHeight="1" x14ac:dyDescent="0.3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6:44" s="121" customFormat="1" ht="56.25" customHeight="1" x14ac:dyDescent="0.3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6:44" s="121" customFormat="1" ht="56.25" customHeight="1" x14ac:dyDescent="0.3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6:44" s="121" customFormat="1" ht="56.25" customHeight="1" x14ac:dyDescent="0.3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6:44" s="121" customFormat="1" ht="56.25" customHeight="1" x14ac:dyDescent="0.3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6:44" s="121" customFormat="1" ht="56.25" customHeight="1" x14ac:dyDescent="0.3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6:44" s="121" customFormat="1" ht="56.25" customHeight="1" x14ac:dyDescent="0.3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6:44" s="121" customFormat="1" ht="56.25" customHeight="1" x14ac:dyDescent="0.3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</sheetData>
  <autoFilter ref="D6:E79" xr:uid="{00000000-0009-0000-0000-000000000000}"/>
  <mergeCells count="19">
    <mergeCell ref="S87:S89"/>
    <mergeCell ref="P83:R83"/>
    <mergeCell ref="T86:T88"/>
    <mergeCell ref="U86:V88"/>
    <mergeCell ref="W86:W88"/>
    <mergeCell ref="A5:J5"/>
    <mergeCell ref="H81:I81"/>
    <mergeCell ref="K81:L81"/>
    <mergeCell ref="K82:L82"/>
    <mergeCell ref="K85:L85"/>
    <mergeCell ref="I6:J6"/>
    <mergeCell ref="K84:L84"/>
    <mergeCell ref="K83:L83"/>
    <mergeCell ref="I91:J91"/>
    <mergeCell ref="I92:J92"/>
    <mergeCell ref="K89:L89"/>
    <mergeCell ref="H87:I87"/>
    <mergeCell ref="K87:L87"/>
    <mergeCell ref="K88:L88"/>
  </mergeCells>
  <conditionalFormatting sqref="D62 D42:D43 D45:D52 D37 D6:D18">
    <cfRule type="duplicateValues" dxfId="2" priority="8"/>
  </conditionalFormatting>
  <conditionalFormatting sqref="D63">
    <cfRule type="duplicateValues" dxfId="1" priority="6" stopIfTrue="1"/>
  </conditionalFormatting>
  <conditionalFormatting sqref="D79 D65:D71 D54:D55 D73:D77">
    <cfRule type="duplicateValues" dxfId="0" priority="17" stopIfTrue="1"/>
  </conditionalFormatting>
  <pageMargins left="0.23622047244094491" right="0.23622047244094491" top="0" bottom="0.35433070866141736" header="0" footer="0.31496062992125984"/>
  <pageSetup paperSize="9" scale="13" fitToWidth="0" orientation="portrait" r:id="rId1"/>
  <colBreaks count="1" manualBreakCount="1">
    <brk id="16" max="1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"/>
  <sheetViews>
    <sheetView topLeftCell="A31" zoomScale="85" zoomScaleNormal="85" workbookViewId="0">
      <selection activeCell="D5" sqref="D5"/>
    </sheetView>
  </sheetViews>
  <sheetFormatPr defaultRowHeight="14.4" x14ac:dyDescent="0.3"/>
  <cols>
    <col min="1" max="1" width="14.5546875" bestFit="1" customWidth="1"/>
    <col min="2" max="2" width="83.109375" bestFit="1" customWidth="1"/>
    <col min="3" max="3" width="2.33203125" style="30" customWidth="1"/>
    <col min="4" max="4" width="83.109375" bestFit="1" customWidth="1"/>
    <col min="5" max="5" width="2.5546875" style="30" customWidth="1"/>
    <col min="6" max="6" width="84.109375" bestFit="1" customWidth="1"/>
    <col min="7" max="7" width="41.88671875" customWidth="1"/>
    <col min="8" max="8" width="13.109375" customWidth="1"/>
  </cols>
  <sheetData>
    <row r="1" spans="2:6" ht="21" x14ac:dyDescent="0.4">
      <c r="B1" s="163" t="s">
        <v>163</v>
      </c>
      <c r="C1" s="164"/>
      <c r="D1" s="164"/>
      <c r="E1" s="164"/>
      <c r="F1" s="165"/>
    </row>
    <row r="2" spans="2:6" x14ac:dyDescent="0.3">
      <c r="B2" s="29"/>
      <c r="D2" s="31"/>
      <c r="F2" s="32"/>
    </row>
    <row r="3" spans="2:6" x14ac:dyDescent="0.3">
      <c r="B3" s="33" t="s">
        <v>206</v>
      </c>
      <c r="C3" s="34"/>
      <c r="D3" s="35" t="s">
        <v>205</v>
      </c>
      <c r="E3" s="34"/>
      <c r="F3" s="36" t="s">
        <v>204</v>
      </c>
    </row>
    <row r="4" spans="2:6" x14ac:dyDescent="0.3">
      <c r="B4" s="37" t="s">
        <v>164</v>
      </c>
      <c r="C4" s="34"/>
      <c r="D4" s="38" t="s">
        <v>165</v>
      </c>
      <c r="E4" s="34"/>
      <c r="F4" s="39" t="s">
        <v>207</v>
      </c>
    </row>
    <row r="5" spans="2:6" ht="66.75" customHeight="1" x14ac:dyDescent="0.3">
      <c r="B5" s="40">
        <v>1101.02</v>
      </c>
      <c r="C5" s="41"/>
      <c r="D5" s="42" t="s">
        <v>166</v>
      </c>
      <c r="E5" s="41"/>
      <c r="F5" s="43" t="s">
        <v>167</v>
      </c>
    </row>
    <row r="6" spans="2:6" x14ac:dyDescent="0.3">
      <c r="B6" s="44" t="s">
        <v>168</v>
      </c>
      <c r="C6" s="45"/>
      <c r="D6" s="46" t="s">
        <v>168</v>
      </c>
      <c r="E6" s="45"/>
      <c r="F6" s="47" t="s">
        <v>169</v>
      </c>
    </row>
    <row r="7" spans="2:6" x14ac:dyDescent="0.3">
      <c r="B7" s="48" t="s">
        <v>170</v>
      </c>
      <c r="C7" s="34"/>
      <c r="D7" s="49" t="s">
        <v>171</v>
      </c>
      <c r="E7" s="34"/>
      <c r="F7" s="50" t="s">
        <v>209</v>
      </c>
    </row>
    <row r="8" spans="2:6" x14ac:dyDescent="0.3">
      <c r="B8" s="51">
        <f>B5*20%</f>
        <v>220.20400000000001</v>
      </c>
      <c r="C8" s="52"/>
      <c r="D8" s="53">
        <f>1107*20%</f>
        <v>221.4</v>
      </c>
      <c r="E8" s="52"/>
      <c r="F8" s="54">
        <f>1194.03*20%</f>
        <v>238.80600000000001</v>
      </c>
    </row>
    <row r="9" spans="2:6" x14ac:dyDescent="0.3">
      <c r="B9" s="55" t="s">
        <v>172</v>
      </c>
      <c r="C9" s="56"/>
      <c r="D9" s="57" t="s">
        <v>173</v>
      </c>
      <c r="E9" s="56"/>
      <c r="F9" s="58" t="s">
        <v>173</v>
      </c>
    </row>
    <row r="10" spans="2:6" ht="30" customHeight="1" x14ac:dyDescent="0.3">
      <c r="B10" s="59" t="s">
        <v>174</v>
      </c>
      <c r="C10" s="34"/>
      <c r="D10" s="57" t="s">
        <v>175</v>
      </c>
      <c r="E10" s="56"/>
      <c r="F10" s="58" t="s">
        <v>176</v>
      </c>
    </row>
    <row r="11" spans="2:6" x14ac:dyDescent="0.3">
      <c r="B11" s="60" t="s">
        <v>177</v>
      </c>
      <c r="C11" s="34"/>
      <c r="D11" s="61" t="s">
        <v>177</v>
      </c>
      <c r="E11" s="34"/>
      <c r="F11" s="62" t="s">
        <v>178</v>
      </c>
    </row>
    <row r="12" spans="2:6" x14ac:dyDescent="0.3">
      <c r="B12" s="63" t="s">
        <v>179</v>
      </c>
      <c r="C12" s="64"/>
      <c r="D12" s="65" t="s">
        <v>179</v>
      </c>
      <c r="E12" s="64"/>
      <c r="F12" s="66"/>
    </row>
    <row r="13" spans="2:6" ht="24.75" customHeight="1" x14ac:dyDescent="0.3">
      <c r="B13" s="67" t="s">
        <v>180</v>
      </c>
      <c r="C13" s="64"/>
      <c r="D13" s="68" t="s">
        <v>180</v>
      </c>
      <c r="E13" s="64"/>
      <c r="F13" s="66"/>
    </row>
    <row r="14" spans="2:6" x14ac:dyDescent="0.3">
      <c r="B14" s="69"/>
      <c r="C14" s="70"/>
      <c r="D14" s="71" t="s">
        <v>181</v>
      </c>
      <c r="E14" s="72"/>
      <c r="F14" s="73"/>
    </row>
    <row r="15" spans="2:6" ht="26.4" x14ac:dyDescent="0.3">
      <c r="B15" s="74" t="s">
        <v>182</v>
      </c>
      <c r="C15" s="70"/>
      <c r="D15" s="75" t="s">
        <v>183</v>
      </c>
      <c r="E15" s="34"/>
      <c r="F15" s="76" t="s">
        <v>184</v>
      </c>
    </row>
    <row r="16" spans="2:6" ht="29.25" customHeight="1" x14ac:dyDescent="0.3">
      <c r="B16" s="69"/>
      <c r="C16" s="70"/>
      <c r="D16" s="77" t="s">
        <v>185</v>
      </c>
      <c r="E16" s="45"/>
      <c r="F16" s="78"/>
    </row>
    <row r="17" spans="2:13" ht="24.75" customHeight="1" x14ac:dyDescent="0.3">
      <c r="B17" s="95" t="s">
        <v>186</v>
      </c>
      <c r="C17" s="72"/>
      <c r="D17" s="96" t="s">
        <v>208</v>
      </c>
      <c r="E17" s="72"/>
      <c r="F17" s="97" t="s">
        <v>208</v>
      </c>
    </row>
    <row r="18" spans="2:13" x14ac:dyDescent="0.3">
      <c r="B18" s="79"/>
      <c r="C18" s="72"/>
      <c r="D18" s="80"/>
      <c r="E18" s="72"/>
      <c r="F18" s="81"/>
    </row>
    <row r="19" spans="2:13" x14ac:dyDescent="0.3">
      <c r="B19" s="79"/>
      <c r="C19" s="72"/>
      <c r="D19" s="80"/>
      <c r="E19" s="72"/>
      <c r="F19" s="81"/>
    </row>
    <row r="20" spans="2:13" x14ac:dyDescent="0.3">
      <c r="B20" s="79"/>
      <c r="C20" s="72"/>
      <c r="D20" s="80"/>
      <c r="E20" s="72"/>
      <c r="F20" s="81"/>
      <c r="G20" s="82"/>
      <c r="H20" s="82"/>
      <c r="I20" s="82"/>
      <c r="J20" s="82"/>
      <c r="K20" s="82"/>
      <c r="L20" s="82"/>
    </row>
    <row r="21" spans="2:13" x14ac:dyDescent="0.3">
      <c r="B21" s="33" t="s">
        <v>203</v>
      </c>
      <c r="C21" s="34"/>
      <c r="D21" s="35" t="s">
        <v>202</v>
      </c>
      <c r="E21" s="34"/>
      <c r="F21" s="83" t="s">
        <v>188</v>
      </c>
      <c r="G21" s="82"/>
      <c r="H21" s="82"/>
      <c r="I21" s="82"/>
      <c r="J21" s="82"/>
      <c r="K21" s="82"/>
      <c r="L21" s="82"/>
    </row>
    <row r="22" spans="2:13" x14ac:dyDescent="0.3">
      <c r="B22" s="37" t="s">
        <v>164</v>
      </c>
      <c r="C22" s="34"/>
      <c r="D22" s="38" t="s">
        <v>189</v>
      </c>
      <c r="E22" s="34"/>
      <c r="F22" s="84"/>
      <c r="G22" s="82"/>
      <c r="H22" s="82"/>
      <c r="I22" s="82"/>
      <c r="J22" s="82"/>
      <c r="K22" s="82"/>
      <c r="L22" s="82"/>
      <c r="M22" s="85"/>
    </row>
    <row r="23" spans="2:13" x14ac:dyDescent="0.3">
      <c r="B23" s="40">
        <v>1652.4</v>
      </c>
      <c r="C23" s="41"/>
      <c r="D23" s="42" t="s">
        <v>210</v>
      </c>
      <c r="E23" s="41"/>
      <c r="F23" s="86" t="s">
        <v>190</v>
      </c>
    </row>
    <row r="24" spans="2:13" x14ac:dyDescent="0.3">
      <c r="B24" s="44" t="s">
        <v>191</v>
      </c>
      <c r="C24" s="45"/>
      <c r="D24" s="46" t="s">
        <v>169</v>
      </c>
      <c r="E24" s="45"/>
      <c r="F24" s="84"/>
    </row>
    <row r="25" spans="2:13" x14ac:dyDescent="0.3">
      <c r="B25" s="48" t="s">
        <v>192</v>
      </c>
      <c r="C25" s="34"/>
      <c r="D25" s="49" t="s">
        <v>211</v>
      </c>
      <c r="E25" s="34"/>
      <c r="F25" s="86" t="s">
        <v>193</v>
      </c>
    </row>
    <row r="26" spans="2:13" x14ac:dyDescent="0.3">
      <c r="B26" s="40">
        <f>1080*20%</f>
        <v>216</v>
      </c>
      <c r="C26" s="41"/>
      <c r="D26" s="42">
        <f>1194.03*20%</f>
        <v>238.80600000000001</v>
      </c>
      <c r="E26" s="41"/>
      <c r="F26" s="87"/>
    </row>
    <row r="27" spans="2:13" x14ac:dyDescent="0.3">
      <c r="B27" s="55" t="s">
        <v>194</v>
      </c>
      <c r="C27" s="56"/>
      <c r="D27" s="57"/>
      <c r="E27" s="56"/>
      <c r="F27" s="88"/>
    </row>
    <row r="28" spans="2:13" x14ac:dyDescent="0.3">
      <c r="B28" s="55" t="s">
        <v>195</v>
      </c>
      <c r="C28" s="56"/>
      <c r="D28" s="57"/>
      <c r="E28" s="56"/>
      <c r="F28" s="88"/>
    </row>
    <row r="29" spans="2:13" x14ac:dyDescent="0.3">
      <c r="B29" s="63" t="s">
        <v>196</v>
      </c>
      <c r="C29" s="64"/>
      <c r="D29" s="65" t="s">
        <v>179</v>
      </c>
      <c r="E29" s="64"/>
      <c r="F29" s="88"/>
    </row>
    <row r="30" spans="2:13" ht="46.5" customHeight="1" x14ac:dyDescent="0.3">
      <c r="B30" s="67" t="s">
        <v>197</v>
      </c>
      <c r="C30" s="64"/>
      <c r="D30" s="68" t="s">
        <v>197</v>
      </c>
      <c r="E30" s="64"/>
      <c r="F30" s="88"/>
    </row>
    <row r="31" spans="2:13" x14ac:dyDescent="0.3">
      <c r="B31" s="69"/>
      <c r="C31" s="70"/>
      <c r="D31" s="71" t="s">
        <v>198</v>
      </c>
      <c r="E31" s="72"/>
      <c r="F31" s="88"/>
    </row>
    <row r="32" spans="2:13" ht="26.4" x14ac:dyDescent="0.3">
      <c r="B32" s="89" t="s">
        <v>183</v>
      </c>
      <c r="C32" s="34"/>
      <c r="D32" s="75" t="s">
        <v>199</v>
      </c>
      <c r="E32" s="34"/>
      <c r="F32" s="90"/>
    </row>
    <row r="33" spans="1:6" ht="72" customHeight="1" x14ac:dyDescent="0.3">
      <c r="B33" s="74"/>
      <c r="C33" s="72"/>
      <c r="D33" s="101" t="s">
        <v>200</v>
      </c>
      <c r="E33" s="70"/>
      <c r="F33" s="88"/>
    </row>
    <row r="34" spans="1:6" ht="29.25" customHeight="1" x14ac:dyDescent="0.3">
      <c r="B34" s="98" t="s">
        <v>187</v>
      </c>
      <c r="C34" s="99"/>
      <c r="D34" s="100" t="s">
        <v>208</v>
      </c>
      <c r="E34" s="91"/>
      <c r="F34" s="92"/>
    </row>
    <row r="35" spans="1:6" x14ac:dyDescent="0.3">
      <c r="B35" s="93"/>
      <c r="F35" s="92"/>
    </row>
    <row r="36" spans="1:6" ht="68.25" customHeight="1" thickBot="1" x14ac:dyDescent="0.5">
      <c r="B36" s="166" t="s">
        <v>201</v>
      </c>
      <c r="C36" s="167"/>
      <c r="D36" s="167"/>
      <c r="E36" s="167"/>
      <c r="F36" s="168"/>
    </row>
    <row r="40" spans="1:6" x14ac:dyDescent="0.3">
      <c r="A40">
        <v>40</v>
      </c>
    </row>
    <row r="41" spans="1:6" x14ac:dyDescent="0.3">
      <c r="A41">
        <v>50</v>
      </c>
    </row>
    <row r="42" spans="1:6" x14ac:dyDescent="0.3">
      <c r="A42">
        <v>40</v>
      </c>
    </row>
    <row r="43" spans="1:6" x14ac:dyDescent="0.3">
      <c r="A43">
        <v>40</v>
      </c>
    </row>
    <row r="44" spans="1:6" x14ac:dyDescent="0.3">
      <c r="A44">
        <v>18</v>
      </c>
    </row>
    <row r="45" spans="1:6" x14ac:dyDescent="0.3">
      <c r="A45">
        <v>50</v>
      </c>
    </row>
    <row r="46" spans="1:6" x14ac:dyDescent="0.3">
      <c r="A46">
        <v>50</v>
      </c>
    </row>
    <row r="47" spans="1:6" x14ac:dyDescent="0.3">
      <c r="A47">
        <v>50</v>
      </c>
    </row>
    <row r="48" spans="1:6" x14ac:dyDescent="0.3">
      <c r="A48">
        <v>80</v>
      </c>
    </row>
    <row r="49" spans="1:1" x14ac:dyDescent="0.3">
      <c r="A49">
        <v>40</v>
      </c>
    </row>
    <row r="50" spans="1:1" x14ac:dyDescent="0.3">
      <c r="A50">
        <v>50</v>
      </c>
    </row>
    <row r="51" spans="1:1" x14ac:dyDescent="0.3">
      <c r="A51">
        <v>65</v>
      </c>
    </row>
    <row r="52" spans="1:1" x14ac:dyDescent="0.3">
      <c r="A52">
        <v>60</v>
      </c>
    </row>
    <row r="53" spans="1:1" x14ac:dyDescent="0.3">
      <c r="A53">
        <v>37</v>
      </c>
    </row>
    <row r="54" spans="1:1" x14ac:dyDescent="0.3">
      <c r="A54">
        <v>50</v>
      </c>
    </row>
    <row r="55" spans="1:1" x14ac:dyDescent="0.3">
      <c r="A55">
        <v>50</v>
      </c>
    </row>
    <row r="56" spans="1:1" x14ac:dyDescent="0.3">
      <c r="A56">
        <v>70</v>
      </c>
    </row>
    <row r="57" spans="1:1" x14ac:dyDescent="0.3">
      <c r="A57">
        <v>60</v>
      </c>
    </row>
    <row r="58" spans="1:1" x14ac:dyDescent="0.3">
      <c r="A58">
        <v>68</v>
      </c>
    </row>
    <row r="59" spans="1:1" x14ac:dyDescent="0.3">
      <c r="A59">
        <v>40</v>
      </c>
    </row>
    <row r="60" spans="1:1" x14ac:dyDescent="0.3">
      <c r="A60" s="94">
        <f>SUM(A40:A59)</f>
        <v>1008</v>
      </c>
    </row>
  </sheetData>
  <mergeCells count="2">
    <mergeCell ref="B1:F1"/>
    <mergeCell ref="B36:F3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Gestão </vt:lpstr>
      <vt:lpstr>Controle de Convenção</vt:lpstr>
      <vt:lpstr>'Gestão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Fabio Buffalo</cp:lastModifiedBy>
  <cp:lastPrinted>2023-03-01T13:48:31Z</cp:lastPrinted>
  <dcterms:created xsi:type="dcterms:W3CDTF">2021-10-04T11:47:02Z</dcterms:created>
  <dcterms:modified xsi:type="dcterms:W3CDTF">2023-03-09T23:39:20Z</dcterms:modified>
</cp:coreProperties>
</file>