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LICLINICA RH\FECHAMENTO\FECHAMENTO MES 112021\GESTÃO\"/>
    </mc:Choice>
  </mc:AlternateContent>
  <xr:revisionPtr revIDLastSave="0" documentId="13_ncr:1_{383EC162-6C4D-4C47-A7B1-24485B4CA8F3}" xr6:coauthVersionLast="47" xr6:coauthVersionMax="47" xr10:uidLastSave="{00000000-0000-0000-0000-000000000000}"/>
  <bookViews>
    <workbookView xWindow="-120" yWindow="-120" windowWidth="20730" windowHeight="11160" xr2:uid="{5F9D2954-C3BD-4E04-864B-537F4170413D}"/>
  </bookViews>
  <sheets>
    <sheet name="SETEMBRO 2021" sheetId="1" r:id="rId1"/>
  </sheets>
  <definedNames>
    <definedName name="_xlnm.Print_Area" localSheetId="0">'SETEMBRO 2021'!$A$1:$AH$160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1" l="1"/>
  <c r="Y47" i="1" s="1"/>
  <c r="U47" i="1"/>
  <c r="AA47" i="1"/>
  <c r="W47" i="1" l="1"/>
  <c r="R37" i="1"/>
  <c r="Y37" i="1" s="1"/>
  <c r="U37" i="1"/>
  <c r="W37" i="1"/>
  <c r="R38" i="1"/>
  <c r="W38" i="1" s="1"/>
  <c r="U38" i="1"/>
  <c r="R39" i="1"/>
  <c r="Y39" i="1" s="1"/>
  <c r="U39" i="1"/>
  <c r="R36" i="1"/>
  <c r="Y38" i="1" l="1"/>
  <c r="W39" i="1"/>
  <c r="AA36" i="1"/>
  <c r="R20" i="1" l="1"/>
  <c r="W20" i="1" s="1"/>
  <c r="U20" i="1"/>
  <c r="R21" i="1"/>
  <c r="W21" i="1" s="1"/>
  <c r="U21" i="1"/>
  <c r="Y20" i="1" l="1"/>
  <c r="AA20" i="1"/>
  <c r="O23" i="1"/>
  <c r="R23" i="1" s="1"/>
  <c r="O24" i="1"/>
  <c r="R25" i="1"/>
  <c r="W25" i="1" s="1"/>
  <c r="U25" i="1"/>
  <c r="AA25" i="1"/>
  <c r="O26" i="1"/>
  <c r="R26" i="1" s="1"/>
  <c r="N27" i="1"/>
  <c r="N28" i="1"/>
  <c r="AA28" i="1" s="1"/>
  <c r="U28" i="1"/>
  <c r="N29" i="1"/>
  <c r="R29" i="1" s="1"/>
  <c r="W29" i="1" s="1"/>
  <c r="U29" i="1"/>
  <c r="R44" i="1"/>
  <c r="W44" i="1" s="1"/>
  <c r="U44" i="1"/>
  <c r="AA44" i="1"/>
  <c r="R45" i="1"/>
  <c r="W45" i="1" s="1"/>
  <c r="U45" i="1"/>
  <c r="AA45" i="1"/>
  <c r="R46" i="1"/>
  <c r="W46" i="1" s="1"/>
  <c r="U46" i="1"/>
  <c r="AA46" i="1"/>
  <c r="AA26" i="1" l="1"/>
  <c r="U26" i="1"/>
  <c r="U23" i="1"/>
  <c r="Y44" i="1"/>
  <c r="AA29" i="1"/>
  <c r="R28" i="1"/>
  <c r="Y28" i="1" s="1"/>
  <c r="AA23" i="1"/>
  <c r="W26" i="1"/>
  <c r="Y26" i="1"/>
  <c r="Y45" i="1"/>
  <c r="W23" i="1"/>
  <c r="Y23" i="1"/>
  <c r="R24" i="1"/>
  <c r="U24" i="1"/>
  <c r="AA24" i="1"/>
  <c r="Y46" i="1"/>
  <c r="Y29" i="1"/>
  <c r="Y25" i="1"/>
  <c r="W28" i="1" l="1"/>
  <c r="Y24" i="1"/>
  <c r="W24" i="1"/>
  <c r="AA30" i="1"/>
  <c r="R30" i="1"/>
  <c r="W30" i="1" s="1"/>
  <c r="U30" i="1"/>
  <c r="AA27" i="1"/>
  <c r="U27" i="1"/>
  <c r="R27" i="1"/>
  <c r="Y30" i="1" l="1"/>
  <c r="Y27" i="1"/>
  <c r="W27" i="1"/>
  <c r="AA22" i="1"/>
  <c r="R22" i="1"/>
  <c r="Y22" i="1" s="1"/>
  <c r="U22" i="1"/>
  <c r="W22" i="1" l="1"/>
  <c r="AA21" i="1"/>
  <c r="Y21" i="1" l="1"/>
  <c r="AA35" i="1"/>
  <c r="U35" i="1"/>
  <c r="U32" i="1"/>
  <c r="AA32" i="1"/>
  <c r="R35" i="1"/>
  <c r="W35" i="1" s="1"/>
  <c r="U33" i="1"/>
  <c r="AA33" i="1"/>
  <c r="U41" i="1"/>
  <c r="AA41" i="1"/>
  <c r="U34" i="1"/>
  <c r="AA34" i="1"/>
  <c r="R34" i="1"/>
  <c r="Y34" i="1" s="1"/>
  <c r="R50" i="1"/>
  <c r="AA50" i="1"/>
  <c r="U50" i="1"/>
  <c r="R42" i="1"/>
  <c r="W42" i="1" s="1"/>
  <c r="U42" i="1"/>
  <c r="AA42" i="1"/>
  <c r="U31" i="1"/>
  <c r="R32" i="1"/>
  <c r="W32" i="1" s="1"/>
  <c r="W36" i="1"/>
  <c r="U36" i="1"/>
  <c r="AA51" i="1"/>
  <c r="U51" i="1"/>
  <c r="U48" i="1"/>
  <c r="AA48" i="1"/>
  <c r="R48" i="1"/>
  <c r="Y48" i="1" s="1"/>
  <c r="R41" i="1"/>
  <c r="W41" i="1" s="1"/>
  <c r="R31" i="1"/>
  <c r="Y31" i="1" s="1"/>
  <c r="AA40" i="1"/>
  <c r="U40" i="1"/>
  <c r="R40" i="1"/>
  <c r="W40" i="1" s="1"/>
  <c r="R43" i="1"/>
  <c r="W43" i="1" s="1"/>
  <c r="U43" i="1"/>
  <c r="AA43" i="1"/>
  <c r="U49" i="1"/>
  <c r="AA49" i="1"/>
  <c r="R49" i="1"/>
  <c r="Y49" i="1" s="1"/>
  <c r="R51" i="1"/>
  <c r="W51" i="1" s="1"/>
  <c r="R33" i="1"/>
  <c r="W33" i="1" s="1"/>
  <c r="Y32" i="1" l="1"/>
  <c r="W34" i="1"/>
  <c r="Y42" i="1"/>
  <c r="Y41" i="1"/>
  <c r="Y51" i="1"/>
  <c r="W48" i="1"/>
  <c r="Y43" i="1"/>
  <c r="Y33" i="1"/>
  <c r="W31" i="1"/>
  <c r="Y40" i="1"/>
  <c r="W50" i="1"/>
  <c r="Y35" i="1"/>
  <c r="Y36" i="1"/>
  <c r="W49" i="1"/>
  <c r="Y50" i="1"/>
  <c r="S11" i="1" l="1"/>
  <c r="Y11" i="1"/>
  <c r="R11" i="1"/>
  <c r="W11" i="1"/>
  <c r="AA15" i="1"/>
  <c r="U15" i="1"/>
  <c r="U12" i="1"/>
  <c r="S18" i="1"/>
  <c r="W18" i="1"/>
  <c r="R18" i="1"/>
  <c r="Y18" i="1"/>
  <c r="Y14" i="1"/>
  <c r="W14" i="1"/>
  <c r="R14" i="1"/>
  <c r="S14" i="1"/>
  <c r="U10" i="1"/>
  <c r="S19" i="1"/>
  <c r="Y19" i="1"/>
  <c r="R19" i="1"/>
  <c r="W19" i="1"/>
  <c r="L11" i="1"/>
  <c r="U11" i="1"/>
  <c r="U16" i="1"/>
  <c r="AA16" i="1"/>
  <c r="Y8" i="1"/>
  <c r="W8" i="1"/>
  <c r="U9" i="1"/>
  <c r="U17" i="1"/>
  <c r="AA17" i="1"/>
  <c r="U13" i="1"/>
  <c r="S42" i="1"/>
  <c r="S38" i="1"/>
  <c r="S45" i="1"/>
  <c r="S31" i="1"/>
  <c r="S21" i="1"/>
  <c r="S30" i="1"/>
  <c r="S20" i="1"/>
  <c r="S28" i="1"/>
  <c r="S44" i="1"/>
  <c r="S50" i="1"/>
  <c r="S49" i="1"/>
  <c r="S41" i="1"/>
  <c r="S48" i="1"/>
  <c r="S27" i="1"/>
  <c r="S22" i="1"/>
  <c r="S39" i="1"/>
  <c r="S43" i="1"/>
  <c r="S35" i="1"/>
  <c r="S46" i="1"/>
  <c r="S26" i="1"/>
  <c r="S25" i="1"/>
  <c r="S51" i="1"/>
  <c r="S34" i="1"/>
  <c r="S33" i="1"/>
  <c r="S32" i="1"/>
  <c r="S24" i="1"/>
  <c r="S47" i="1"/>
  <c r="S36" i="1"/>
  <c r="S23" i="1"/>
  <c r="S37" i="1"/>
  <c r="S29" i="1"/>
  <c r="R8" i="1"/>
  <c r="S8" i="1"/>
  <c r="S40" i="1"/>
  <c r="Y17" i="1"/>
  <c r="S17" i="1"/>
  <c r="L17" i="1"/>
  <c r="R17" i="1"/>
  <c r="W17" i="1"/>
  <c r="AA8" i="1"/>
  <c r="U8" i="1"/>
  <c r="U19" i="1"/>
  <c r="L19" i="1"/>
  <c r="AA19" i="1"/>
  <c r="Y16" i="1"/>
  <c r="S16" i="1"/>
  <c r="L16" i="1"/>
  <c r="R16" i="1"/>
  <c r="W16" i="1"/>
  <c r="W15" i="1"/>
  <c r="S15" i="1"/>
  <c r="L15" i="1"/>
  <c r="R15" i="1"/>
  <c r="Y15" i="1"/>
  <c r="Y10" i="1"/>
  <c r="S10" i="1"/>
  <c r="L10" i="1"/>
  <c r="R10" i="1"/>
  <c r="W10" i="1"/>
  <c r="S9" i="1"/>
  <c r="Y9" i="1"/>
  <c r="L9" i="1"/>
  <c r="R9" i="1"/>
  <c r="W9" i="1"/>
  <c r="L18" i="1"/>
  <c r="U18" i="1"/>
  <c r="U14" i="1"/>
  <c r="L14" i="1"/>
  <c r="AA14" i="1"/>
  <c r="S13" i="1"/>
  <c r="Y13" i="1"/>
  <c r="L13" i="1"/>
  <c r="R13" i="1"/>
  <c r="W13" i="1"/>
  <c r="Y12" i="1"/>
  <c r="W12" i="1"/>
  <c r="L8" i="1"/>
  <c r="L12" i="1"/>
  <c r="R12" i="1"/>
  <c r="S12" i="1"/>
</calcChain>
</file>

<file path=xl/sharedStrings.xml><?xml version="1.0" encoding="utf-8"?>
<sst xmlns="http://schemas.openxmlformats.org/spreadsheetml/2006/main" count="276" uniqueCount="182">
  <si>
    <t>Especialidade:</t>
  </si>
  <si>
    <t>CPF</t>
  </si>
  <si>
    <t>CARGO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</si>
  <si>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</si>
  <si>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</si>
  <si>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</si>
  <si>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</si>
  <si>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</si>
  <si>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</si>
  <si>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</si>
  <si>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</si>
  <si>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</si>
  <si>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</si>
  <si>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</si>
  <si>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 xml:space="preserve">001.040.041-93 </t>
  </si>
  <si>
    <t>Kaique Gonçalves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</si>
  <si>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</si>
  <si>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</si>
  <si>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</si>
  <si>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</si>
  <si>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</si>
  <si>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</si>
  <si>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</si>
  <si>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</si>
  <si>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</si>
  <si>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</si>
  <si>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</si>
  <si>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</si>
  <si>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</si>
  <si>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</si>
  <si>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</si>
  <si>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</si>
  <si>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</si>
  <si>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</si>
  <si>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</si>
  <si>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</si>
  <si>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</si>
  <si>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</si>
  <si>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</si>
  <si>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</si>
  <si>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</si>
  <si>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</si>
  <si>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032.403.941-70</t>
  </si>
  <si>
    <t>23/06/2021</t>
  </si>
  <si>
    <t xml:space="preserve">Taina Candida Gonçalves 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</si>
  <si>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</si>
  <si>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</si>
  <si>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</si>
  <si>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</si>
  <si>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</si>
  <si>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</si>
  <si>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</si>
  <si>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</si>
  <si>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</si>
  <si>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</si>
  <si>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058.471.041-03</t>
  </si>
  <si>
    <t>Denise Ramos dos Santos</t>
  </si>
  <si>
    <t>ENFERMEIRA - CCIH</t>
  </si>
  <si>
    <t>GRATIFICAÇÃO DE CCIH 10%</t>
  </si>
  <si>
    <t>Farmacia</t>
  </si>
  <si>
    <t>023.451.781-67</t>
  </si>
  <si>
    <t>Bianca Santana Gouveia</t>
  </si>
  <si>
    <t>FARMACÊUTICO(A)</t>
  </si>
  <si>
    <t>Sálario base 2%</t>
  </si>
  <si>
    <t>011.115.731-58</t>
  </si>
  <si>
    <t>Suziane Ferreira Goulart Garcia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</si>
  <si>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</si>
  <si>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</si>
  <si>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</si>
  <si>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</si>
  <si>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</si>
  <si>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</si>
  <si>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</si>
  <si>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701.955.691-48</t>
  </si>
  <si>
    <t>09/08/2021</t>
  </si>
  <si>
    <t xml:space="preserve">Breynner Aparecido Ferreira Vieira </t>
  </si>
  <si>
    <t>MAQUEIRO</t>
  </si>
  <si>
    <t>Recepção</t>
  </si>
  <si>
    <t>053.858.271-50</t>
  </si>
  <si>
    <t>Alda Mayara Pereira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</si>
  <si>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</si>
  <si>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</si>
  <si>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</si>
  <si>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</si>
  <si>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</si>
  <si>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</si>
  <si>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</si>
  <si>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013.390.531-44</t>
  </si>
  <si>
    <t>Ana Paula Silva Magris</t>
  </si>
  <si>
    <t>003.355.361-07</t>
  </si>
  <si>
    <t>Chirlley Daiany Mendes de Oliveira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</si>
  <si>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</si>
  <si>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</si>
  <si>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</si>
  <si>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</si>
  <si>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</si>
  <si>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</si>
  <si>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</si>
  <si>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</si>
  <si>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</si>
  <si>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</si>
  <si>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</si>
  <si>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</si>
  <si>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</si>
  <si>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</si>
  <si>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</si>
  <si>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</si>
  <si>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</si>
  <si>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018.748.161-07</t>
  </si>
  <si>
    <t>Layla Carlos de Souza Carvalho</t>
  </si>
  <si>
    <t>TÉCNICO(A) DE ENFERMAGEM</t>
  </si>
  <si>
    <t>015.411.411-13</t>
  </si>
  <si>
    <t>Ricardo Morais Souza</t>
  </si>
  <si>
    <t>276.891.788-55</t>
  </si>
  <si>
    <t>Eliane Aparecida Scarpim Bobato</t>
  </si>
  <si>
    <t xml:space="preserve">Etiene Carla Miranda </t>
  </si>
  <si>
    <t>COORDENADORA(O) DE ENFERMAGEM NEFRO</t>
  </si>
  <si>
    <t>101.078.718-74</t>
  </si>
  <si>
    <t xml:space="preserve">Silvia Elena Lima Ramos dos Santos </t>
  </si>
  <si>
    <t>ADMISSÃO</t>
  </si>
  <si>
    <t>RPA</t>
  </si>
  <si>
    <t>SALÁRIO DIA TRABALHADO</t>
  </si>
  <si>
    <t xml:space="preserve">DIAS </t>
  </si>
  <si>
    <t>DIAS UTEIS</t>
  </si>
  <si>
    <t>Insalubridade s/ salário</t>
  </si>
  <si>
    <t>059.430.176-90</t>
  </si>
  <si>
    <t>23/08/2021</t>
  </si>
  <si>
    <t xml:space="preserve">Glenda Floriano Cruzeiro Ferreira </t>
  </si>
  <si>
    <t xml:space="preserve">FONOAUDIÓLOGA </t>
  </si>
  <si>
    <t>13 DIAS</t>
  </si>
  <si>
    <t xml:space="preserve">22 DIAS </t>
  </si>
  <si>
    <t>     SEGUNDA FEIRA:</t>
  </si>
  <si>
    <t>Atendimento das 10:00 as 11:00</t>
  </si>
  <si>
    <t>Atendimento das 13:00 as 16:00</t>
  </si>
  <si>
    <t>    QUARTA FEIRA:</t>
  </si>
  <si>
    <t>   SEXTA FEIRA: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</si>
  <si>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</si>
  <si>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</si>
  <si>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</si>
  <si>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</si>
  <si>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</si>
  <si>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</si>
  <si>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</si>
  <si>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</si>
  <si>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</si>
  <si>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</si>
  <si>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</si>
  <si>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</si>
  <si>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</si>
  <si>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</si>
  <si>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</si>
  <si>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</si>
  <si>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</si>
  <si>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</si>
  <si>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</si>
  <si>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</si>
  <si>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</si>
  <si>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 xml:space="preserve">SUPERVISORA DE ATENDIMENTO </t>
  </si>
  <si>
    <t>038.243.351-31</t>
  </si>
  <si>
    <t>GRATIFICAÇÃO DE CARGO DE CHEFIA 10%</t>
  </si>
  <si>
    <t>GESTÃO DE COLABORADORES</t>
  </si>
  <si>
    <t xml:space="preserve">20 DIAS </t>
  </si>
  <si>
    <t xml:space="preserve">Alilia Pereira Mendes </t>
  </si>
  <si>
    <t xml:space="preserve">Marcia Nogueira Campos </t>
  </si>
  <si>
    <t xml:space="preserve">Cassiane Texeira Costa </t>
  </si>
  <si>
    <t xml:space="preserve">Sabrina Almeida dos Reis </t>
  </si>
  <si>
    <t>008.607.691-43</t>
  </si>
  <si>
    <t>04/11/2021</t>
  </si>
  <si>
    <t>704.924.871-11</t>
  </si>
  <si>
    <t>054.031.071-93</t>
  </si>
  <si>
    <t>701.953.941-60</t>
  </si>
  <si>
    <t>969.368.271-87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</si>
  <si>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</si>
  <si>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</si>
  <si>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</si>
  <si>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</si>
  <si>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</si>
  <si>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</si>
  <si>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>Quirinópolis, 30 de novembro de 2021</t>
  </si>
  <si>
    <t xml:space="preserve">Luiz Henrique Vieira Santos </t>
  </si>
  <si>
    <t>040.484.981-42</t>
  </si>
  <si>
    <t xml:space="preserve">Danielle Paula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</si>
</sst>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b/>
      <sz val="2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NumberFormat="1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44" fontId="5" fillId="7" borderId="3" xfId="2" applyFont="1" applyFill="1" applyBorder="1"/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/>
    <xf numFmtId="44" fontId="5" fillId="7" borderId="4" xfId="2" applyFont="1" applyFill="1" applyBorder="1"/>
    <xf numFmtId="0" fontId="5" fillId="7" borderId="6" xfId="0" applyFont="1" applyFill="1" applyBorder="1"/>
    <xf numFmtId="14" fontId="8" fillId="7" borderId="2" xfId="0" applyNumberFormat="1" applyFont="1" applyFill="1" applyBorder="1" applyAlignment="1">
      <alignment horizontal="center"/>
    </xf>
    <xf numFmtId="0" fontId="8" fillId="7" borderId="2" xfId="0" applyFont="1" applyFill="1" applyBorder="1"/>
    <xf numFmtId="44" fontId="5" fillId="0" borderId="2" xfId="2" applyFont="1" applyBorder="1"/>
    <xf numFmtId="20" fontId="5" fillId="0" borderId="2" xfId="0" applyNumberFormat="1" applyFont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4" fontId="5" fillId="7" borderId="2" xfId="2" applyFont="1" applyFill="1" applyBorder="1" applyAlignment="1">
      <alignment horizontal="right"/>
    </xf>
    <xf numFmtId="22" fontId="5" fillId="7" borderId="2" xfId="0" applyNumberFormat="1" applyFont="1" applyFill="1" applyBorder="1" applyAlignment="1">
      <alignment horizontal="right"/>
    </xf>
    <xf numFmtId="20" fontId="5" fillId="7" borderId="2" xfId="0" applyNumberFormat="1" applyFont="1" applyFill="1" applyBorder="1" applyAlignment="1">
      <alignment horizontal="right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5" fillId="0" borderId="0" xfId="0" applyFont="1" applyAlignment="1"/>
    <xf numFmtId="0" fontId="10" fillId="0" borderId="0" xfId="4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12" fillId="0" borderId="0" xfId="0" applyFont="1" applyAlignment="1"/>
    <xf numFmtId="0" fontId="13" fillId="0" borderId="0" xfId="0" applyFont="1" applyAlignment="1"/>
    <xf numFmtId="0" fontId="6" fillId="0" borderId="2" xfId="3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/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44" fontId="5" fillId="0" borderId="2" xfId="2" applyFont="1" applyFill="1" applyBorder="1" applyAlignment="1">
      <alignment horizontal="center" vertical="center" wrapText="1"/>
    </xf>
    <xf numFmtId="22" fontId="5" fillId="7" borderId="2" xfId="0" applyNumberFormat="1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 wrapText="1"/>
    </xf>
    <xf numFmtId="0" fontId="16" fillId="0" borderId="0" xfId="0" applyFont="1" applyAlignme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</cellXfs>
  <cellStyles count="5">
    <cellStyle name="Célula de Verificação" xfId="3" builtinId="23"/>
    <cellStyle name="Moeda" xfId="2" builtinId="4"/>
    <cellStyle name="Normal" xfId="0" builtinId="0"/>
    <cellStyle name="Normal 2" xfId="4" xr:uid="{C27F74F0-0C6F-4845-AA51-0FB7D61E8BCF}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847554</xdr:colOff>
      <xdr:row>61</xdr:row>
      <xdr:rowOff>404101</xdr:rowOff>
    </xdr:from>
    <xdr:to>
      <xdr:col>23</xdr:col>
      <xdr:colOff>2222499</xdr:colOff>
      <xdr:row>62</xdr:row>
      <xdr:rowOff>544286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0D45BA-B581-43C7-9788-232A31D79474}"/>
            </a:ext>
          </a:extLst>
        </xdr:cNvPr>
        <xdr:cNvSpPr txBox="1">
          <a:spLocks noChangeArrowheads="1"/>
        </xdr:cNvSpPr>
      </xdr:nvSpPr>
      <xdr:spPr bwMode="auto">
        <a:xfrm>
          <a:off x="63644518" y="25758744"/>
          <a:ext cx="7021910" cy="729828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24</xdr:col>
      <xdr:colOff>601373</xdr:colOff>
      <xdr:row>61</xdr:row>
      <xdr:rowOff>180521</xdr:rowOff>
    </xdr:from>
    <xdr:to>
      <xdr:col>26</xdr:col>
      <xdr:colOff>1859642</xdr:colOff>
      <xdr:row>63</xdr:row>
      <xdr:rowOff>45356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2D407D4-1A55-4A99-A451-563AE8965449}"/>
            </a:ext>
          </a:extLst>
        </xdr:cNvPr>
        <xdr:cNvSpPr txBox="1">
          <a:spLocks noChangeArrowheads="1"/>
        </xdr:cNvSpPr>
      </xdr:nvSpPr>
      <xdr:spPr bwMode="auto">
        <a:xfrm>
          <a:off x="71562623" y="25535164"/>
          <a:ext cx="4387912" cy="1044121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17</xdr:col>
      <xdr:colOff>1114129</xdr:colOff>
      <xdr:row>61</xdr:row>
      <xdr:rowOff>282016</xdr:rowOff>
    </xdr:from>
    <xdr:to>
      <xdr:col>20</xdr:col>
      <xdr:colOff>816428</xdr:colOff>
      <xdr:row>63</xdr:row>
      <xdr:rowOff>204108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45FE64F-2AD9-454B-AC2D-3B139E79E932}"/>
            </a:ext>
          </a:extLst>
        </xdr:cNvPr>
        <xdr:cNvSpPr txBox="1">
          <a:spLocks noChangeArrowheads="1"/>
        </xdr:cNvSpPr>
      </xdr:nvSpPr>
      <xdr:spPr bwMode="auto">
        <a:xfrm>
          <a:off x="56926093" y="25636659"/>
          <a:ext cx="6687299" cy="1101378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14</xdr:col>
      <xdr:colOff>2764758</xdr:colOff>
      <xdr:row>63</xdr:row>
      <xdr:rowOff>250300</xdr:rowOff>
    </xdr:from>
    <xdr:to>
      <xdr:col>17</xdr:col>
      <xdr:colOff>894514</xdr:colOff>
      <xdr:row>66</xdr:row>
      <xdr:rowOff>48354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3271DCA-019D-4983-9607-50F16B6B4A35}"/>
            </a:ext>
          </a:extLst>
        </xdr:cNvPr>
        <xdr:cNvSpPr/>
      </xdr:nvSpPr>
      <xdr:spPr>
        <a:xfrm>
          <a:off x="50820651" y="26784229"/>
          <a:ext cx="5885827" cy="1204125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14</xdr:col>
      <xdr:colOff>2681085</xdr:colOff>
      <xdr:row>61</xdr:row>
      <xdr:rowOff>173193</xdr:rowOff>
    </xdr:from>
    <xdr:to>
      <xdr:col>17</xdr:col>
      <xdr:colOff>781528</xdr:colOff>
      <xdr:row>63</xdr:row>
      <xdr:rowOff>204943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728E157-6BB8-4E9F-A411-5241A34CD9E0}"/>
            </a:ext>
          </a:extLst>
        </xdr:cNvPr>
        <xdr:cNvSpPr txBox="1">
          <a:spLocks noChangeArrowheads="1"/>
        </xdr:cNvSpPr>
      </xdr:nvSpPr>
      <xdr:spPr bwMode="auto">
        <a:xfrm>
          <a:off x="50736978" y="25527836"/>
          <a:ext cx="5856514" cy="1211036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17</xdr:col>
      <xdr:colOff>1405544</xdr:colOff>
      <xdr:row>63</xdr:row>
      <xdr:rowOff>246122</xdr:rowOff>
    </xdr:from>
    <xdr:to>
      <xdr:col>20</xdr:col>
      <xdr:colOff>498929</xdr:colOff>
      <xdr:row>66</xdr:row>
      <xdr:rowOff>20569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5A6A72-4724-410D-9638-2B1AF8C1F829}"/>
            </a:ext>
          </a:extLst>
        </xdr:cNvPr>
        <xdr:cNvSpPr/>
      </xdr:nvSpPr>
      <xdr:spPr>
        <a:xfrm>
          <a:off x="57217508" y="26780051"/>
          <a:ext cx="6078385" cy="118051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20</xdr:col>
      <xdr:colOff>1406071</xdr:colOff>
      <xdr:row>63</xdr:row>
      <xdr:rowOff>165552</xdr:rowOff>
    </xdr:from>
    <xdr:to>
      <xdr:col>23</xdr:col>
      <xdr:colOff>1360714</xdr:colOff>
      <xdr:row>65</xdr:row>
      <xdr:rowOff>362857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0AB1687-A965-427C-81F0-C3D73CADAA2B}"/>
            </a:ext>
          </a:extLst>
        </xdr:cNvPr>
        <xdr:cNvSpPr/>
      </xdr:nvSpPr>
      <xdr:spPr>
        <a:xfrm>
          <a:off x="64203035" y="26699481"/>
          <a:ext cx="5601608" cy="119516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24</xdr:col>
      <xdr:colOff>306952</xdr:colOff>
      <xdr:row>63</xdr:row>
      <xdr:rowOff>58964</xdr:rowOff>
    </xdr:from>
    <xdr:to>
      <xdr:col>26</xdr:col>
      <xdr:colOff>2426607</xdr:colOff>
      <xdr:row>65</xdr:row>
      <xdr:rowOff>385535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C1BA557-54C2-4BA9-8847-F9968CE0450F}"/>
            </a:ext>
          </a:extLst>
        </xdr:cNvPr>
        <xdr:cNvSpPr/>
      </xdr:nvSpPr>
      <xdr:spPr>
        <a:xfrm>
          <a:off x="71268202" y="26592893"/>
          <a:ext cx="5249298" cy="132442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268653</xdr:rowOff>
    </xdr:from>
    <xdr:to>
      <xdr:col>10</xdr:col>
      <xdr:colOff>1245577</xdr:colOff>
      <xdr:row>5</xdr:row>
      <xdr:rowOff>317499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50D91F2-BFB2-4D73-BD2F-E64A929696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53"/>
          <a:ext cx="36365962" cy="36390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AA73"/>
  <sheetViews>
    <sheetView tabSelected="1" zoomScale="39" zoomScaleNormal="39" zoomScaleSheetLayoutView="10" workbookViewId="0">
      <selection activeCell="AB12" sqref="AB12"/>
    </sheetView>
  </sheetViews>
  <sheetFormatPr defaultColWidth="48.7109375" defaultRowHeight="27.75" x14ac:dyDescent="0.4"/>
  <cols>
    <col min="1" max="1" width="37.5703125" style="1" customWidth="1"/>
    <col min="2" max="2" width="45.85546875" style="1" customWidth="1"/>
    <col min="3" max="3" width="48.42578125" style="1" customWidth="1"/>
    <col min="4" max="4" width="93" style="1" customWidth="1"/>
    <col min="5" max="5" width="113.7109375" style="1" customWidth="1"/>
    <col min="6" max="6" width="78.28515625" style="1" customWidth="1"/>
    <col min="7" max="7" width="21.42578125" style="1" customWidth="1"/>
    <col min="8" max="8" width="37" style="1" customWidth="1"/>
    <col min="9" max="9" width="31.140625" style="1" customWidth="1"/>
    <col min="10" max="10" width="20.28515625" style="1" customWidth="1"/>
    <col min="11" max="11" width="19.7109375" style="1" customWidth="1"/>
    <col min="12" max="12" width="45.5703125" style="1" customWidth="1"/>
    <col min="13" max="13" width="42.42578125" style="1" customWidth="1"/>
    <col min="14" max="14" width="63.85546875" style="1" customWidth="1"/>
    <col min="15" max="15" width="45.5703125" style="1" customWidth="1"/>
    <col min="16" max="16" width="30.7109375" style="1" customWidth="1"/>
    <col min="17" max="17" width="32.85546875" style="1" customWidth="1"/>
    <col min="18" max="18" width="43" style="1" customWidth="1"/>
    <col min="19" max="19" width="29.5703125" style="1" customWidth="1"/>
    <col min="20" max="20" width="26.42578125" style="1" customWidth="1"/>
    <col min="21" max="21" width="27.42578125" style="1" customWidth="1"/>
    <col min="22" max="22" width="23.5703125" style="1" customWidth="1"/>
    <col min="23" max="23" width="20.42578125" style="1" customWidth="1"/>
    <col min="24" max="24" width="30.5703125" style="1" customWidth="1"/>
    <col min="25" max="25" width="21.140625" style="1" customWidth="1"/>
    <col min="26" max="26" width="25.85546875" style="1" customWidth="1"/>
    <col min="27" max="27" width="38.28515625" style="1" customWidth="1"/>
    <col min="28" max="16384" width="48.7109375" style="1"/>
  </cols>
  <sheetData>
    <row r="1" spans="1:27" s="2" customFormat="1" ht="102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3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0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7" ht="36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>
        <v>1074.5899999999999</v>
      </c>
      <c r="M4" s="4" t="s">
        <v>143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71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>
        <v>1107</v>
      </c>
      <c r="M5" s="4" t="s">
        <v>144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78" customHeight="1" x14ac:dyDescent="0.45">
      <c r="A6" s="86" t="s">
        <v>160</v>
      </c>
      <c r="B6" s="86"/>
      <c r="C6" s="86"/>
      <c r="D6" s="86"/>
      <c r="E6" s="86"/>
      <c r="F6" s="86"/>
      <c r="G6" s="86"/>
      <c r="H6" s="86"/>
      <c r="I6" s="86"/>
      <c r="J6" s="86"/>
      <c r="K6" s="80"/>
      <c r="L6" s="5">
        <v>1194.03</v>
      </c>
      <c r="M6" s="4" t="s">
        <v>145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136.5" customHeight="1" x14ac:dyDescent="0.4">
      <c r="A7" s="6" t="s">
        <v>139</v>
      </c>
      <c r="B7" s="7" t="s">
        <v>1</v>
      </c>
      <c r="C7" s="78" t="s">
        <v>140</v>
      </c>
      <c r="D7" s="7" t="s">
        <v>138</v>
      </c>
      <c r="E7" s="7" t="s">
        <v>141</v>
      </c>
      <c r="F7" s="8" t="s">
        <v>142</v>
      </c>
      <c r="G7" s="9" t="s">
        <v>146</v>
      </c>
      <c r="H7" s="7" t="s">
        <v>147</v>
      </c>
      <c r="I7" s="84" t="s">
        <v>148</v>
      </c>
      <c r="J7" s="85"/>
      <c r="K7" s="7" t="s">
        <v>149</v>
      </c>
      <c r="L7" s="10" t="s">
        <v>3</v>
      </c>
      <c r="M7" s="11" t="s">
        <v>150</v>
      </c>
      <c r="N7" s="11" t="s">
        <v>151</v>
      </c>
      <c r="O7" s="12" t="s">
        <v>4</v>
      </c>
      <c r="P7" s="13" t="s">
        <v>5</v>
      </c>
      <c r="Q7" s="81" t="s">
        <v>6</v>
      </c>
      <c r="R7" s="13" t="s">
        <v>7</v>
      </c>
      <c r="S7" s="13" t="s">
        <v>8</v>
      </c>
      <c r="T7" s="14" t="s">
        <v>136</v>
      </c>
      <c r="U7" s="13" t="s">
        <v>9</v>
      </c>
      <c r="V7" s="82" t="s">
        <v>10</v>
      </c>
      <c r="W7" s="13" t="s">
        <v>9</v>
      </c>
      <c r="X7" s="15" t="s">
        <v>137</v>
      </c>
      <c r="Y7" s="13" t="s">
        <v>9</v>
      </c>
      <c r="Z7" s="16" t="s">
        <v>11</v>
      </c>
      <c r="AA7" s="76" t="s">
        <v>12</v>
      </c>
    </row>
    <row r="8" spans="1:27" ht="33" x14ac:dyDescent="0.45">
      <c r="A8" s="17" t="s">
        <v>13</v>
      </c>
      <c r="B8" s="18" t="s">
        <v>14</v>
      </c>
      <c r="C8" s="19">
        <v>44357</v>
      </c>
      <c r="D8" s="20" t="s">
        <v>15</v>
      </c>
      <c r="E8" s="20" t="s">
        <v>16</v>
      </c>
      <c r="F8" s="5">
        <v>2000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5">
        <f ca="1">L$8*20%</f>
        <v>214.91800000000001</v>
      </c>
      <c r="M8" s="23"/>
      <c r="N8" s="23"/>
      <c r="O8" s="23"/>
      <c r="P8" s="23"/>
      <c r="Q8" s="22"/>
      <c r="R8" s="24">
        <f ca="1">((K8+L8+P8+N8+O8)/220*1.5)*Q8*24</f>
        <v>0</v>
      </c>
      <c r="S8" s="25">
        <f ca="1">(R8/S$8)*S$14</f>
        <v>0</v>
      </c>
      <c r="T8" s="23"/>
      <c r="U8" s="26">
        <f ca="1">(P8+L8+F8+O8)/30*T8</f>
        <v>0</v>
      </c>
      <c r="V8" s="27"/>
      <c r="W8" s="26">
        <f ca="1">(R8+P8+F8+L8+O8)/220*V8</f>
        <v>0</v>
      </c>
      <c r="X8" s="27"/>
      <c r="Y8" s="26">
        <f ca="1">(T8+R8+P8+O8+L8+F8)/30*X8</f>
        <v>0</v>
      </c>
      <c r="Z8" s="27"/>
      <c r="AA8" s="26">
        <f ca="1">O8+N8+L8+F8</f>
        <v>3194.0299999999997</v>
      </c>
    </row>
    <row r="9" spans="1:27" ht="33" x14ac:dyDescent="0.45">
      <c r="A9" s="17" t="s">
        <v>77</v>
      </c>
      <c r="B9" s="18" t="s">
        <v>177</v>
      </c>
      <c r="C9" s="19">
        <v>44529</v>
      </c>
      <c r="D9" s="20" t="s">
        <v>174</v>
      </c>
      <c r="E9" s="20" t="s">
        <v>152</v>
      </c>
      <c r="F9" s="5">
        <v>1100</v>
      </c>
      <c r="G9" s="21">
        <v>1.8333333333333333</v>
      </c>
      <c r="H9" s="22">
        <v>0.27083333333333331</v>
      </c>
      <c r="I9" s="22">
        <v>0.45833333333333331</v>
      </c>
      <c r="J9" s="22">
        <v>0.5083333333333333</v>
      </c>
      <c r="K9" s="22">
        <v>0.6875</v>
      </c>
      <c r="L9" s="5">
        <f ca="1">L$8*20%</f>
        <v>214.91800000000001</v>
      </c>
      <c r="M9" s="23"/>
      <c r="N9" s="23"/>
      <c r="O9" s="23"/>
      <c r="P9" s="23"/>
      <c r="Q9" s="22"/>
      <c r="R9" s="24">
        <f t="shared" ref="R9:R10" ca="1" si="0">((K9+L9+P9+N9+O9)/220*1.5)*Q9*24</f>
        <v>0</v>
      </c>
      <c r="S9" s="25">
        <f t="shared" ref="S9:S10" ca="1" si="1">(R9/S$8)*S$14</f>
        <v>0</v>
      </c>
      <c r="T9" s="23"/>
      <c r="U9" s="26">
        <f t="shared" ref="U9:U10" ca="1" si="2">(P9+L9+F9+O9)/30*T9</f>
        <v>0</v>
      </c>
      <c r="V9" s="27"/>
      <c r="W9" s="26">
        <f t="shared" ref="W9:W10" ca="1" si="3">(R9+P9+F9+L9+O9)/220*V9</f>
        <v>0</v>
      </c>
      <c r="X9" s="27"/>
      <c r="Y9" s="26">
        <f t="shared" ref="Y9:Y10" ca="1" si="4">(T9+R9+P9+O9+L9+F9)/30*X9</f>
        <v>0</v>
      </c>
      <c r="Z9" s="27"/>
      <c r="AA9" s="26">
        <v>1314.92</v>
      </c>
    </row>
    <row r="10" spans="1:27" ht="39.75" customHeight="1" x14ac:dyDescent="0.45">
      <c r="A10" s="17" t="s">
        <v>59</v>
      </c>
      <c r="B10" s="19" t="s">
        <v>155</v>
      </c>
      <c r="C10" s="19">
        <v>44473</v>
      </c>
      <c r="D10" s="20" t="s">
        <v>153</v>
      </c>
      <c r="E10" s="20" t="s">
        <v>154</v>
      </c>
      <c r="F10" s="5">
        <v>1200</v>
      </c>
      <c r="G10" s="21">
        <v>1.8333333333333333</v>
      </c>
      <c r="H10" s="22">
        <v>0.29166666666666669</v>
      </c>
      <c r="I10" s="22">
        <v>0.45833333333333331</v>
      </c>
      <c r="J10" s="22">
        <v>0.5083333333333333</v>
      </c>
      <c r="K10" s="22">
        <v>0.70833333333333337</v>
      </c>
      <c r="L10" s="5">
        <f ca="1">L$8*20%</f>
        <v>214.91800000000001</v>
      </c>
      <c r="M10" s="23"/>
      <c r="N10" s="23"/>
      <c r="O10" s="23"/>
      <c r="P10" s="23"/>
      <c r="Q10" s="22"/>
      <c r="R10" s="24">
        <f t="shared" ca="1" si="0"/>
        <v>0</v>
      </c>
      <c r="S10" s="25">
        <f t="shared" ca="1" si="1"/>
        <v>0</v>
      </c>
      <c r="T10" s="23"/>
      <c r="U10" s="26">
        <f t="shared" ca="1" si="2"/>
        <v>0</v>
      </c>
      <c r="V10" s="27"/>
      <c r="W10" s="26">
        <f t="shared" ca="1" si="3"/>
        <v>0</v>
      </c>
      <c r="X10" s="27"/>
      <c r="Y10" s="26">
        <f t="shared" ca="1" si="4"/>
        <v>0</v>
      </c>
      <c r="Z10" s="27"/>
      <c r="AA10" s="26">
        <v>1314.92</v>
      </c>
    </row>
    <row r="11" spans="1:27" ht="39" customHeight="1" x14ac:dyDescent="0.45">
      <c r="A11" s="17" t="s">
        <v>59</v>
      </c>
      <c r="B11" s="19" t="s">
        <v>166</v>
      </c>
      <c r="C11" s="19">
        <v>44509</v>
      </c>
      <c r="D11" s="20" t="s">
        <v>162</v>
      </c>
      <c r="E11" s="20" t="s">
        <v>154</v>
      </c>
      <c r="F11" s="5">
        <v>1200</v>
      </c>
      <c r="G11" s="21">
        <v>1.8333333333333333</v>
      </c>
      <c r="H11" s="22">
        <v>0.29166666666666669</v>
      </c>
      <c r="I11" s="22">
        <v>0.45833333333333331</v>
      </c>
      <c r="J11" s="22">
        <v>0.5083333333333333</v>
      </c>
      <c r="K11" s="22">
        <v>0.70833333333333337</v>
      </c>
      <c r="L11" s="5">
        <f ca="1">L$8*20%</f>
        <v>214.91800000000001</v>
      </c>
      <c r="M11" s="23"/>
      <c r="N11" s="23"/>
      <c r="O11" s="23"/>
      <c r="P11" s="23"/>
      <c r="Q11" s="22"/>
      <c r="R11" s="24">
        <f ca="1">((K10+L11+P11+N11+O11)/220*1.5)*Q11*24</f>
        <v>0</v>
      </c>
      <c r="S11" s="25">
        <f ca="1">(R11/S$8)*S$14</f>
        <v>0</v>
      </c>
      <c r="T11" s="23"/>
      <c r="U11" s="26">
        <f ca="1">(P11+L11+F10+O11)/30*T11</f>
        <v>0</v>
      </c>
      <c r="V11" s="27"/>
      <c r="W11" s="26">
        <f ca="1">(R11+P11+F10+L11+O11)/220*V11</f>
        <v>0</v>
      </c>
      <c r="X11" s="27"/>
      <c r="Y11" s="26">
        <f ca="1">(T11+R11+P11+O11+L11+F10)/30*X11</f>
        <v>0</v>
      </c>
      <c r="Z11" s="27"/>
      <c r="AA11" s="26">
        <v>1414.92</v>
      </c>
    </row>
    <row r="12" spans="1:27" ht="39" customHeight="1" x14ac:dyDescent="0.45">
      <c r="A12" s="17" t="s">
        <v>59</v>
      </c>
      <c r="B12" s="19" t="s">
        <v>180</v>
      </c>
      <c r="C12" s="19">
        <v>44538</v>
      </c>
      <c r="D12" s="20" t="s">
        <v>181</v>
      </c>
      <c r="E12" s="20" t="s">
        <v>154</v>
      </c>
      <c r="F12" s="5">
        <v>1200</v>
      </c>
      <c r="G12" s="21">
        <v>1.8333333333333333</v>
      </c>
      <c r="H12" s="22">
        <v>0.29166666666666669</v>
      </c>
      <c r="I12" s="22">
        <v>0.45833333333333331</v>
      </c>
      <c r="J12" s="22">
        <v>0.5083333333333333</v>
      </c>
      <c r="K12" s="22">
        <v>0.70833333333333337</v>
      </c>
      <c r="L12" s="5">
        <f ca="1">L$8*20%</f>
        <v>214.91800000000001</v>
      </c>
      <c r="M12" s="23"/>
      <c r="N12" s="23"/>
      <c r="O12" s="23"/>
      <c r="P12" s="23"/>
      <c r="Q12" s="22"/>
      <c r="R12" s="24">
        <f ca="1">((K11+L12+P12+N12+O12)/220*1.5)*Q12*24</f>
        <v>0</v>
      </c>
      <c r="S12" s="25">
        <f ca="1">(R12/S$8)*S$14</f>
        <v>0</v>
      </c>
      <c r="T12" s="23"/>
      <c r="U12" s="26">
        <f ca="1">(P12+L12+F11+O12)/30*T12</f>
        <v>0</v>
      </c>
      <c r="V12" s="27"/>
      <c r="W12" s="26">
        <f ca="1">(R12+P12+F11+L12+O12)/220*V12</f>
        <v>0</v>
      </c>
      <c r="X12" s="27"/>
      <c r="Y12" s="26">
        <f ca="1">(T12+R12+P12+O12+L12+F11)/30*X12</f>
        <v>0</v>
      </c>
      <c r="Z12" s="27"/>
      <c r="AA12" s="26">
        <v>1414.92</v>
      </c>
    </row>
    <row r="13" spans="1:27" ht="39" customHeight="1" x14ac:dyDescent="0.45">
      <c r="A13" s="17" t="s">
        <v>59</v>
      </c>
      <c r="B13" s="19" t="s">
        <v>171</v>
      </c>
      <c r="C13" s="19">
        <v>44509</v>
      </c>
      <c r="D13" s="20" t="s">
        <v>163</v>
      </c>
      <c r="E13" s="20" t="s">
        <v>154</v>
      </c>
      <c r="F13" s="5">
        <v>1200</v>
      </c>
      <c r="G13" s="21">
        <v>1.8333333333333333</v>
      </c>
      <c r="H13" s="22">
        <v>0.29166666666666669</v>
      </c>
      <c r="I13" s="22">
        <v>0.45833333333333331</v>
      </c>
      <c r="J13" s="22">
        <v>0.5083333333333333</v>
      </c>
      <c r="K13" s="22">
        <v>0.70833333333333337</v>
      </c>
      <c r="L13" s="5">
        <f ca="1">L$8*20%</f>
        <v>214.91800000000001</v>
      </c>
      <c r="M13" s="23"/>
      <c r="N13" s="23"/>
      <c r="O13" s="23"/>
      <c r="P13" s="23"/>
      <c r="Q13" s="22"/>
      <c r="R13" s="24">
        <f ca="1">((K13+L13+P13+N13+O13)/220*1.5)*Q13*24</f>
        <v>0</v>
      </c>
      <c r="S13" s="25">
        <f ca="1">(R13/S$8)*S$14</f>
        <v>0</v>
      </c>
      <c r="T13" s="23"/>
      <c r="U13" s="26">
        <f ca="1">(P13+L13+F13+O13)/30*T13</f>
        <v>0</v>
      </c>
      <c r="V13" s="27"/>
      <c r="W13" s="26">
        <f ca="1">(R13+P13+F13+L13+O13)/220*V13</f>
        <v>0</v>
      </c>
      <c r="X13" s="27"/>
      <c r="Y13" s="26">
        <f ca="1">(T13+R13+P13+O13+L13+F13)/30*X13</f>
        <v>0</v>
      </c>
      <c r="Z13" s="27"/>
      <c r="AA13" s="26">
        <v>1414.92</v>
      </c>
    </row>
    <row r="14" spans="1:27" ht="33" customHeight="1" x14ac:dyDescent="0.45">
      <c r="A14" s="17" t="s">
        <v>13</v>
      </c>
      <c r="B14" s="18" t="s">
        <v>17</v>
      </c>
      <c r="C14" s="19">
        <v>44357</v>
      </c>
      <c r="D14" s="20" t="s">
        <v>18</v>
      </c>
      <c r="E14" s="20" t="s">
        <v>19</v>
      </c>
      <c r="F14" s="5">
        <v>1700</v>
      </c>
      <c r="G14" s="21">
        <v>1.8333333333333333</v>
      </c>
      <c r="H14" s="22">
        <v>0.33333333333333331</v>
      </c>
      <c r="I14" s="22">
        <v>0.5</v>
      </c>
      <c r="J14" s="22">
        <v>0.54999999999999993</v>
      </c>
      <c r="K14" s="22">
        <v>0.75</v>
      </c>
      <c r="L14" s="5">
        <f ca="1">L$8*20%</f>
        <v>214.91800000000001</v>
      </c>
      <c r="M14" s="23"/>
      <c r="N14" s="23"/>
      <c r="O14" s="23"/>
      <c r="P14" s="23"/>
      <c r="Q14" s="23"/>
      <c r="R14" s="24">
        <f ca="1">((K14+L14+P14+N14+O14)/220*1.5)*Q14*24</f>
        <v>0</v>
      </c>
      <c r="S14" s="25">
        <f ca="1">(R14/S$8)*S$14</f>
        <v>0</v>
      </c>
      <c r="T14" s="23"/>
      <c r="U14" s="26">
        <f ca="1">(P14+L14+F14+O14)/30*T14</f>
        <v>0</v>
      </c>
      <c r="V14" s="27"/>
      <c r="W14" s="26">
        <f ca="1">(R14+P14+F14+L14+O14)/220*V14</f>
        <v>0</v>
      </c>
      <c r="X14" s="27"/>
      <c r="Y14" s="26">
        <f ca="1">(T14+R14+P14+O14+L14+F14)/30*X14</f>
        <v>0</v>
      </c>
      <c r="Z14" s="27"/>
      <c r="AA14" s="26">
        <f ca="1">O14+N14+L14+F14</f>
        <v>1938.806</v>
      </c>
    </row>
    <row r="15" spans="1:27" ht="33" x14ac:dyDescent="0.45">
      <c r="A15" s="17" t="s">
        <v>13</v>
      </c>
      <c r="B15" s="28" t="s">
        <v>20</v>
      </c>
      <c r="C15" s="28" t="s">
        <v>21</v>
      </c>
      <c r="D15" s="20" t="s">
        <v>22</v>
      </c>
      <c r="E15" s="20" t="s">
        <v>19</v>
      </c>
      <c r="F15" s="5">
        <v>1700</v>
      </c>
      <c r="G15" s="21">
        <v>1.8333333333333333</v>
      </c>
      <c r="H15" s="22">
        <v>0.33333333333333331</v>
      </c>
      <c r="I15" s="22">
        <v>0.5</v>
      </c>
      <c r="J15" s="22">
        <v>0.54999999999999993</v>
      </c>
      <c r="K15" s="22">
        <v>0.75</v>
      </c>
      <c r="L15" s="5">
        <f ca="1">L$8*20%</f>
        <v>214.91800000000001</v>
      </c>
      <c r="M15" s="23"/>
      <c r="N15" s="23"/>
      <c r="O15" s="23"/>
      <c r="P15" s="23"/>
      <c r="Q15" s="23"/>
      <c r="R15" s="24">
        <f ca="1">((K15+L15+P15+N15+O15)/220*1.5)*Q15*24</f>
        <v>0</v>
      </c>
      <c r="S15" s="25">
        <f ca="1">(R15/S$8)*S$14</f>
        <v>0</v>
      </c>
      <c r="T15" s="23"/>
      <c r="U15" s="26">
        <f ca="1">(P15+L15+F15+O15)/30*T15</f>
        <v>0</v>
      </c>
      <c r="V15" s="23"/>
      <c r="W15" s="26">
        <f ca="1">(R15+P15+F15+L15+O15)/220*V15</f>
        <v>0</v>
      </c>
      <c r="X15" s="27"/>
      <c r="Y15" s="26">
        <f ca="1">(T15+R15+P15+O15+L15+F15)/30*X15</f>
        <v>0</v>
      </c>
      <c r="Z15" s="27"/>
      <c r="AA15" s="26">
        <f ca="1">O15+N15+L15+F15</f>
        <v>1938.806</v>
      </c>
    </row>
    <row r="16" spans="1:27" ht="33" x14ac:dyDescent="0.45">
      <c r="A16" s="17" t="s">
        <v>13</v>
      </c>
      <c r="B16" s="28" t="s">
        <v>23</v>
      </c>
      <c r="C16" s="28" t="s">
        <v>24</v>
      </c>
      <c r="D16" s="20" t="s">
        <v>25</v>
      </c>
      <c r="E16" s="20" t="s">
        <v>19</v>
      </c>
      <c r="F16" s="5">
        <v>1700</v>
      </c>
      <c r="G16" s="21">
        <v>1.8333333333333333</v>
      </c>
      <c r="H16" s="22">
        <v>0.33333333333333331</v>
      </c>
      <c r="I16" s="22">
        <v>0.5</v>
      </c>
      <c r="J16" s="22">
        <v>0.54999999999999993</v>
      </c>
      <c r="K16" s="22">
        <v>0.75</v>
      </c>
      <c r="L16" s="5">
        <f ca="1">L$8*20%</f>
        <v>214.91800000000001</v>
      </c>
      <c r="M16" s="23"/>
      <c r="N16" s="23"/>
      <c r="O16" s="23"/>
      <c r="P16" s="23"/>
      <c r="Q16" s="23"/>
      <c r="R16" s="24">
        <f ca="1">((K16+L16+P16+N16+O16)/220*1.5)*Q16*24</f>
        <v>0</v>
      </c>
      <c r="S16" s="25">
        <f ca="1">(R16/S$8)*S$14</f>
        <v>0</v>
      </c>
      <c r="T16" s="23"/>
      <c r="U16" s="26">
        <f ca="1">(P16+L16+F16+O16)/30*T16</f>
        <v>0</v>
      </c>
      <c r="V16" s="23"/>
      <c r="W16" s="26">
        <f ca="1">(R16+P16+F16+L16+O16)/220*V16</f>
        <v>0</v>
      </c>
      <c r="X16" s="27"/>
      <c r="Y16" s="26">
        <f ca="1">(T16+R16+P16+O16+L16+F16)/30*X16</f>
        <v>0</v>
      </c>
      <c r="Z16" s="27"/>
      <c r="AA16" s="26">
        <f ca="1">O16+N16+L16+F16</f>
        <v>1938.806</v>
      </c>
    </row>
    <row r="17" spans="1:27" ht="33" x14ac:dyDescent="0.45">
      <c r="A17" s="17" t="s">
        <v>13</v>
      </c>
      <c r="B17" s="28" t="s">
        <v>26</v>
      </c>
      <c r="C17" s="28" t="s">
        <v>27</v>
      </c>
      <c r="D17" s="20" t="s">
        <v>28</v>
      </c>
      <c r="E17" s="20" t="s">
        <v>29</v>
      </c>
      <c r="F17" s="5">
        <v>1700</v>
      </c>
      <c r="G17" s="21">
        <v>1.8333333333333333</v>
      </c>
      <c r="H17" s="22">
        <v>0.33333333333333331</v>
      </c>
      <c r="I17" s="22">
        <v>0.5</v>
      </c>
      <c r="J17" s="22">
        <v>0.54999999999999993</v>
      </c>
      <c r="K17" s="22">
        <v>0.75</v>
      </c>
      <c r="L17" s="5">
        <f ca="1">L$8*20%</f>
        <v>214.91800000000001</v>
      </c>
      <c r="M17" s="23"/>
      <c r="N17" s="23"/>
      <c r="O17" s="23"/>
      <c r="P17" s="23"/>
      <c r="Q17" s="23"/>
      <c r="R17" s="24">
        <f ca="1">((K17+L17+P17+N17+O17)/220*1.5)*Q17*24</f>
        <v>0</v>
      </c>
      <c r="S17" s="25">
        <f ca="1">(R17/S$8)*S$14</f>
        <v>0</v>
      </c>
      <c r="T17" s="23"/>
      <c r="U17" s="26">
        <f ca="1">(P17+L17+F17+O17)/30*T17</f>
        <v>0</v>
      </c>
      <c r="V17" s="23"/>
      <c r="W17" s="26">
        <f ca="1">(R17+P17+F17+L17+O17)/220*V17</f>
        <v>0</v>
      </c>
      <c r="X17" s="27"/>
      <c r="Y17" s="26">
        <f ca="1">(T17+R17+P17+O17+L17+F17)/30*X17</f>
        <v>0</v>
      </c>
      <c r="Z17" s="27"/>
      <c r="AA17" s="26">
        <f ca="1">O17+N17+L17+F17</f>
        <v>1938.806</v>
      </c>
    </row>
    <row r="18" spans="1:27" ht="33" x14ac:dyDescent="0.45">
      <c r="A18" s="17" t="s">
        <v>13</v>
      </c>
      <c r="B18" s="18" t="s">
        <v>30</v>
      </c>
      <c r="C18" s="28" t="s">
        <v>31</v>
      </c>
      <c r="D18" s="20" t="s">
        <v>32</v>
      </c>
      <c r="E18" s="20" t="s">
        <v>33</v>
      </c>
      <c r="F18" s="5">
        <v>2000</v>
      </c>
      <c r="G18" s="21">
        <v>1.8333333333333333</v>
      </c>
      <c r="H18" s="22">
        <v>0.33333333333333331</v>
      </c>
      <c r="I18" s="22">
        <v>0.5</v>
      </c>
      <c r="J18" s="22">
        <v>0.54999999999999993</v>
      </c>
      <c r="K18" s="22">
        <v>0.75</v>
      </c>
      <c r="L18" s="5">
        <f ca="1">L$8*20%</f>
        <v>214.91800000000001</v>
      </c>
      <c r="M18" s="23"/>
      <c r="N18" s="23"/>
      <c r="O18" s="23"/>
      <c r="P18" s="23"/>
      <c r="Q18" s="23"/>
      <c r="R18" s="24">
        <f ca="1">((K18+L18+P18+N18+O18)/220*1.5)*Q18*24</f>
        <v>0</v>
      </c>
      <c r="S18" s="25">
        <f ca="1">(R18/S$8)*S$14</f>
        <v>0</v>
      </c>
      <c r="T18" s="23"/>
      <c r="U18" s="26">
        <f ca="1">(P18+L18+F18+O18)/30*T18</f>
        <v>0</v>
      </c>
      <c r="V18" s="23"/>
      <c r="W18" s="26">
        <f ca="1">(R18+P18+F18+L18+O18)/220*V18</f>
        <v>0</v>
      </c>
      <c r="X18" s="27"/>
      <c r="Y18" s="26">
        <f ca="1">(T18+R18+P18+O18+L18+F18)/30*X18</f>
        <v>0</v>
      </c>
      <c r="Z18" s="27"/>
      <c r="AA18" s="26">
        <v>2214.92</v>
      </c>
    </row>
    <row r="19" spans="1:27" ht="33" x14ac:dyDescent="0.45">
      <c r="A19" s="29" t="s">
        <v>34</v>
      </c>
      <c r="B19" s="18" t="s">
        <v>35</v>
      </c>
      <c r="C19" s="19">
        <v>44357</v>
      </c>
      <c r="D19" s="20" t="s">
        <v>36</v>
      </c>
      <c r="E19" s="20" t="s">
        <v>37</v>
      </c>
      <c r="F19" s="5">
        <v>2200</v>
      </c>
      <c r="G19" s="21">
        <v>1.8333333333333333</v>
      </c>
      <c r="H19" s="22">
        <v>0.33333333333333331</v>
      </c>
      <c r="I19" s="22">
        <v>0.5</v>
      </c>
      <c r="J19" s="22">
        <v>0.54999999999999993</v>
      </c>
      <c r="K19" s="22">
        <v>0.75</v>
      </c>
      <c r="L19" s="5">
        <f ca="1">L$8*20%</f>
        <v>214.91800000000001</v>
      </c>
      <c r="M19" s="23"/>
      <c r="N19" s="23"/>
      <c r="O19" s="23"/>
      <c r="P19" s="23"/>
      <c r="Q19" s="23"/>
      <c r="R19" s="24">
        <f ca="1">((K19+L19+P19+N19+O19)/220*1.5)*Q19*24</f>
        <v>0</v>
      </c>
      <c r="S19" s="25">
        <f ca="1">(R19/S$8)*S$14</f>
        <v>0</v>
      </c>
      <c r="T19" s="23"/>
      <c r="U19" s="26">
        <f ca="1">(P19+L19+F19+O19)/30*T19</f>
        <v>0</v>
      </c>
      <c r="V19" s="23"/>
      <c r="W19" s="26">
        <f ca="1">(R19+P19+F19+L19+O19)/220*V19</f>
        <v>0</v>
      </c>
      <c r="X19" s="27"/>
      <c r="Y19" s="26">
        <f ca="1">(T19+R19+P19+O19+L19+F19)/30*X19</f>
        <v>0</v>
      </c>
      <c r="Z19" s="27"/>
      <c r="AA19" s="26">
        <f ca="1">O19+N19+L19+F19</f>
        <v>2438.806</v>
      </c>
    </row>
    <row r="20" spans="1:27" ht="33" x14ac:dyDescent="0.45">
      <c r="A20" s="29" t="s">
        <v>38</v>
      </c>
      <c r="B20" s="18" t="s">
        <v>39</v>
      </c>
      <c r="C20" s="19">
        <v>44448</v>
      </c>
      <c r="D20" s="20" t="s">
        <v>40</v>
      </c>
      <c r="E20" s="20" t="s">
        <v>41</v>
      </c>
      <c r="F20" s="5">
        <v>2600</v>
      </c>
      <c r="G20" s="30">
        <v>1.25</v>
      </c>
      <c r="H20" s="22">
        <v>0.54166666666666663</v>
      </c>
      <c r="I20" s="22">
        <v>0.66666666666666663</v>
      </c>
      <c r="J20" s="22">
        <v>0.67708333333333337</v>
      </c>
      <c r="K20" s="22">
        <v>0.79166666666666663</v>
      </c>
      <c r="L20" s="5">
        <v>214.92</v>
      </c>
      <c r="M20" s="31"/>
      <c r="N20" s="31"/>
      <c r="O20" s="23"/>
      <c r="P20" s="23"/>
      <c r="Q20" s="23"/>
      <c r="R20" s="24">
        <f>((K20+L20+P20+N20+O20)/220*1.5)*Q20*24</f>
        <v>0</v>
      </c>
      <c r="S20" s="25">
        <f ca="1">(R20/S$8)*S$14</f>
        <v>0</v>
      </c>
      <c r="T20" s="23"/>
      <c r="U20" s="26">
        <f>(P20+L20+F20+O20)/30*T20</f>
        <v>0</v>
      </c>
      <c r="V20" s="23"/>
      <c r="W20" s="26">
        <f>(R20+P20+F20+L20+O20)/220*V20</f>
        <v>0</v>
      </c>
      <c r="X20" s="27"/>
      <c r="Y20" s="26">
        <f>(T20+R20+P20+O20+L20+F20)/30*X20</f>
        <v>0</v>
      </c>
      <c r="Z20" s="27"/>
      <c r="AA20" s="26">
        <f>O20+N20+L20+F20</f>
        <v>2814.92</v>
      </c>
    </row>
    <row r="21" spans="1:27" ht="33" x14ac:dyDescent="0.45">
      <c r="A21" s="29" t="s">
        <v>38</v>
      </c>
      <c r="B21" s="18" t="s">
        <v>117</v>
      </c>
      <c r="C21" s="28" t="s">
        <v>69</v>
      </c>
      <c r="D21" s="20" t="s">
        <v>118</v>
      </c>
      <c r="E21" s="20" t="s">
        <v>45</v>
      </c>
      <c r="F21" s="5">
        <v>2600</v>
      </c>
      <c r="G21" s="30">
        <v>1.25</v>
      </c>
      <c r="H21" s="22">
        <v>0.54166666666666663</v>
      </c>
      <c r="I21" s="22">
        <v>0.66666666666666663</v>
      </c>
      <c r="J21" s="22">
        <v>0.67499999999999993</v>
      </c>
      <c r="K21" s="22">
        <v>0.79166666666666663</v>
      </c>
      <c r="L21" s="5">
        <v>214.92</v>
      </c>
      <c r="M21" s="31"/>
      <c r="N21" s="31"/>
      <c r="O21" s="23"/>
      <c r="P21" s="23"/>
      <c r="Q21" s="23"/>
      <c r="R21" s="24">
        <f>((K21+L21+P21+N21+O21)/220*1.5)*Q21*24</f>
        <v>0</v>
      </c>
      <c r="S21" s="25">
        <f ca="1">(R21/S$8)*S$14</f>
        <v>0</v>
      </c>
      <c r="T21" s="23"/>
      <c r="U21" s="26">
        <f>(P21+L21+F21+O21)/30*T21</f>
        <v>0</v>
      </c>
      <c r="V21" s="23"/>
      <c r="W21" s="26">
        <f>(R21+P21+F21+L21+O21)/220*V21</f>
        <v>0</v>
      </c>
      <c r="X21" s="27"/>
      <c r="Y21" s="26">
        <f>(T21+R21+P21+O21+L21+F21)/30*X21</f>
        <v>0</v>
      </c>
      <c r="Z21" s="27"/>
      <c r="AA21" s="26">
        <f>O21+N21+L21+F21</f>
        <v>2814.92</v>
      </c>
    </row>
    <row r="22" spans="1:27" ht="33" x14ac:dyDescent="0.45">
      <c r="A22" s="29" t="s">
        <v>38</v>
      </c>
      <c r="B22" s="18" t="s">
        <v>42</v>
      </c>
      <c r="C22" s="28" t="s">
        <v>43</v>
      </c>
      <c r="D22" s="20" t="s">
        <v>44</v>
      </c>
      <c r="E22" s="20" t="s">
        <v>45</v>
      </c>
      <c r="F22" s="5">
        <v>2600</v>
      </c>
      <c r="G22" s="21">
        <v>1.25</v>
      </c>
      <c r="H22" s="22">
        <v>0.29166666666666669</v>
      </c>
      <c r="I22" s="22">
        <v>0.41666666666666669</v>
      </c>
      <c r="J22" s="22">
        <v>0.42708333333333331</v>
      </c>
      <c r="K22" s="22">
        <v>0.55208333333333337</v>
      </c>
      <c r="L22" s="5">
        <v>214.92</v>
      </c>
      <c r="M22" s="31"/>
      <c r="N22" s="31"/>
      <c r="O22" s="23"/>
      <c r="P22" s="23"/>
      <c r="Q22" s="23"/>
      <c r="R22" s="24">
        <f>((K22+L22+P22+N22+O22)/220*1.5)*Q22*24</f>
        <v>0</v>
      </c>
      <c r="S22" s="25">
        <f ca="1">(R22/S$8)*S$14</f>
        <v>0</v>
      </c>
      <c r="T22" s="23"/>
      <c r="U22" s="26">
        <f>(P22+L22+F22+O22)/30*T22</f>
        <v>0</v>
      </c>
      <c r="V22" s="23"/>
      <c r="W22" s="26">
        <f>(R22+P22+F22+L22+O22)/220*V22</f>
        <v>0</v>
      </c>
      <c r="X22" s="27"/>
      <c r="Y22" s="26">
        <f>(T22+R22+P22+O22+L22+F22)/30*X22</f>
        <v>0</v>
      </c>
      <c r="Z22" s="27"/>
      <c r="AA22" s="26">
        <f>O22+N22+L22+F22</f>
        <v>2814.92</v>
      </c>
    </row>
    <row r="23" spans="1:27" ht="33" x14ac:dyDescent="0.45">
      <c r="A23" s="29" t="s">
        <v>46</v>
      </c>
      <c r="B23" s="18" t="s">
        <v>47</v>
      </c>
      <c r="C23" s="28" t="s">
        <v>69</v>
      </c>
      <c r="D23" s="32" t="s">
        <v>115</v>
      </c>
      <c r="E23" s="32" t="s">
        <v>116</v>
      </c>
      <c r="F23" s="5">
        <v>4000</v>
      </c>
      <c r="G23" s="21">
        <v>1.8333333333333333</v>
      </c>
      <c r="H23" s="22">
        <v>0.29166666666666669</v>
      </c>
      <c r="I23" s="22">
        <v>0.5</v>
      </c>
      <c r="J23" s="22">
        <v>0.54999999999999993</v>
      </c>
      <c r="K23" s="22">
        <v>0.70833333333333337</v>
      </c>
      <c r="L23" s="33">
        <v>238.8</v>
      </c>
      <c r="M23" s="34" t="s">
        <v>50</v>
      </c>
      <c r="N23" s="35"/>
      <c r="O23" s="36">
        <f>F23*20%</f>
        <v>800</v>
      </c>
      <c r="P23" s="23"/>
      <c r="Q23" s="23"/>
      <c r="R23" s="24">
        <f>((K23+L23+P23+N23+O23)/220*1.5)*Q23*24</f>
        <v>0</v>
      </c>
      <c r="S23" s="25">
        <f ca="1">(R23/S$8)*S$14</f>
        <v>0</v>
      </c>
      <c r="T23" s="23"/>
      <c r="U23" s="26">
        <f>(P23+L23+F23+O23)/30*T23</f>
        <v>0</v>
      </c>
      <c r="V23" s="23"/>
      <c r="W23" s="26">
        <f>(R23+P23+F23+L23+O23)/220*V23</f>
        <v>0</v>
      </c>
      <c r="X23" s="27"/>
      <c r="Y23" s="26">
        <f>(T23+R23+P23+O23+L23+F23)/30*X23</f>
        <v>0</v>
      </c>
      <c r="Z23" s="27"/>
      <c r="AA23" s="26">
        <f>O23+N23+L23+F23</f>
        <v>5038.8</v>
      </c>
    </row>
    <row r="24" spans="1:27" ht="33" x14ac:dyDescent="0.45">
      <c r="A24" s="29" t="s">
        <v>46</v>
      </c>
      <c r="B24" s="18" t="s">
        <v>47</v>
      </c>
      <c r="C24" s="28" t="s">
        <v>98</v>
      </c>
      <c r="D24" s="20" t="s">
        <v>48</v>
      </c>
      <c r="E24" s="20" t="s">
        <v>49</v>
      </c>
      <c r="F24" s="5">
        <v>4000</v>
      </c>
      <c r="G24" s="21">
        <v>1.8333333333333333</v>
      </c>
      <c r="H24" s="22">
        <v>0.29166666666666669</v>
      </c>
      <c r="I24" s="22">
        <v>0.5</v>
      </c>
      <c r="J24" s="22">
        <v>0.54999999999999993</v>
      </c>
      <c r="K24" s="22">
        <v>0.70833333333333337</v>
      </c>
      <c r="L24" s="33">
        <v>238.8</v>
      </c>
      <c r="M24" s="34" t="s">
        <v>50</v>
      </c>
      <c r="N24" s="35"/>
      <c r="O24" s="36">
        <f>F24*20%</f>
        <v>800</v>
      </c>
      <c r="P24" s="23"/>
      <c r="Q24" s="23"/>
      <c r="R24" s="24">
        <f>((K24+L24+P24+N24+O24)/220*1.5)*Q24*24</f>
        <v>0</v>
      </c>
      <c r="S24" s="25">
        <f ca="1">(R24/S$8)*S$14</f>
        <v>0</v>
      </c>
      <c r="T24" s="23"/>
      <c r="U24" s="26">
        <f>(P24+L24+F24+O24)/30*T24</f>
        <v>0</v>
      </c>
      <c r="V24" s="23"/>
      <c r="W24" s="26">
        <f>(R24+P24+F24+L24+O24)/220*V24</f>
        <v>0</v>
      </c>
      <c r="X24" s="27"/>
      <c r="Y24" s="26">
        <f>(T24+R24+P24+O24+L24+F24)/30*X24</f>
        <v>0</v>
      </c>
      <c r="Z24" s="27"/>
      <c r="AA24" s="26">
        <f>O24+N24+L24+F24</f>
        <v>5038.8</v>
      </c>
    </row>
    <row r="25" spans="1:27" ht="33" x14ac:dyDescent="0.45">
      <c r="A25" s="29" t="s">
        <v>46</v>
      </c>
      <c r="B25" s="18" t="s">
        <v>51</v>
      </c>
      <c r="C25" s="28" t="s">
        <v>52</v>
      </c>
      <c r="D25" s="20" t="s">
        <v>53</v>
      </c>
      <c r="E25" s="20" t="s">
        <v>54</v>
      </c>
      <c r="F25" s="5">
        <v>3250.11</v>
      </c>
      <c r="G25" s="21">
        <v>1.8333333333333333</v>
      </c>
      <c r="H25" s="22">
        <v>0.29166666666666669</v>
      </c>
      <c r="I25" s="22">
        <v>0.5</v>
      </c>
      <c r="J25" s="22">
        <v>0.54999999999999993</v>
      </c>
      <c r="K25" s="22">
        <v>0.70833333333333337</v>
      </c>
      <c r="L25" s="5">
        <v>238.8</v>
      </c>
      <c r="M25" s="37"/>
      <c r="N25" s="37"/>
      <c r="O25" s="23"/>
      <c r="P25" s="23"/>
      <c r="Q25" s="23"/>
      <c r="R25" s="24">
        <f>((K25+L25+P25+N25+O25)/220*1.5)*Q25*24</f>
        <v>0</v>
      </c>
      <c r="S25" s="25">
        <f ca="1">(R25/S$8)*S$14</f>
        <v>0</v>
      </c>
      <c r="T25" s="23"/>
      <c r="U25" s="26">
        <f>(P25+L25+F25+O25)/30*T25</f>
        <v>0</v>
      </c>
      <c r="V25" s="23"/>
      <c r="W25" s="26">
        <f>(R25+P25+F25+L25+O25)/220*V25</f>
        <v>0</v>
      </c>
      <c r="X25" s="27"/>
      <c r="Y25" s="26">
        <f>(T25+R25+P25+O25+L25+F25)/30*X25</f>
        <v>0</v>
      </c>
      <c r="Z25" s="27"/>
      <c r="AA25" s="26">
        <f>O25+N25+L25+F25</f>
        <v>3488.9100000000003</v>
      </c>
    </row>
    <row r="26" spans="1:27" ht="33" x14ac:dyDescent="0.45">
      <c r="A26" s="29" t="s">
        <v>46</v>
      </c>
      <c r="B26" s="18" t="s">
        <v>55</v>
      </c>
      <c r="C26" s="38">
        <v>44363</v>
      </c>
      <c r="D26" s="39" t="s">
        <v>56</v>
      </c>
      <c r="E26" s="39" t="s">
        <v>57</v>
      </c>
      <c r="F26" s="40">
        <v>2659.18</v>
      </c>
      <c r="G26" s="21">
        <v>1.5</v>
      </c>
      <c r="H26" s="41">
        <v>0.375</v>
      </c>
      <c r="I26" s="41">
        <v>0.5</v>
      </c>
      <c r="J26" s="41">
        <v>0.51041666666666663</v>
      </c>
      <c r="K26" s="41">
        <v>0.63541666666666663</v>
      </c>
      <c r="L26" s="5">
        <v>238.8</v>
      </c>
      <c r="M26" s="34" t="s">
        <v>58</v>
      </c>
      <c r="N26" s="35"/>
      <c r="O26" s="40">
        <f>F26*10%</f>
        <v>265.91800000000001</v>
      </c>
      <c r="P26" s="27"/>
      <c r="Q26" s="27"/>
      <c r="R26" s="24">
        <f>((K26+L26+P26+N26+O26)/220*1.5)*Q26*24</f>
        <v>0</v>
      </c>
      <c r="S26" s="25">
        <f ca="1">(R26/S$8)*S$14</f>
        <v>0</v>
      </c>
      <c r="T26" s="27"/>
      <c r="U26" s="26">
        <f>(P26+L26+F26+O26)/30*T26</f>
        <v>0</v>
      </c>
      <c r="V26" s="27"/>
      <c r="W26" s="26">
        <f>(R26+P26+F26+L26+O26)/220*V26</f>
        <v>0</v>
      </c>
      <c r="X26" s="27"/>
      <c r="Y26" s="26">
        <f>(T26+R26+P26+O26+L26+F26)/30*X26</f>
        <v>0</v>
      </c>
      <c r="Z26" s="27"/>
      <c r="AA26" s="26">
        <f>O26+N26+L26+F26</f>
        <v>3163.8979999999997</v>
      </c>
    </row>
    <row r="27" spans="1:27" ht="33" x14ac:dyDescent="0.45">
      <c r="A27" s="29" t="s">
        <v>59</v>
      </c>
      <c r="B27" s="18" t="s">
        <v>60</v>
      </c>
      <c r="C27" s="19">
        <v>44357</v>
      </c>
      <c r="D27" s="20" t="s">
        <v>61</v>
      </c>
      <c r="E27" s="20" t="s">
        <v>62</v>
      </c>
      <c r="F27" s="5">
        <v>5090.05</v>
      </c>
      <c r="G27" s="30">
        <v>1.8333333333333333</v>
      </c>
      <c r="H27" s="22">
        <v>0.29166666666666669</v>
      </c>
      <c r="I27" s="22">
        <v>0.5</v>
      </c>
      <c r="J27" s="22">
        <v>0.54999999999999993</v>
      </c>
      <c r="K27" s="22">
        <v>0.70833333333333337</v>
      </c>
      <c r="L27" s="5">
        <v>238.8</v>
      </c>
      <c r="M27" s="23" t="s">
        <v>63</v>
      </c>
      <c r="N27" s="42">
        <f>F27*2%</f>
        <v>101.801</v>
      </c>
      <c r="O27" s="23"/>
      <c r="P27" s="23"/>
      <c r="Q27" s="23"/>
      <c r="R27" s="24">
        <f>((K27+L27+P27+N27+O27)/220*1.5)*Q27*24</f>
        <v>0</v>
      </c>
      <c r="S27" s="25">
        <f ca="1">(R27/S$8)*S$14</f>
        <v>0</v>
      </c>
      <c r="T27" s="23"/>
      <c r="U27" s="26">
        <f>(P27+L27+F27+O27)/30*T27</f>
        <v>0</v>
      </c>
      <c r="V27" s="23"/>
      <c r="W27" s="26">
        <f>(R27+P27+F27+L27+O27)/220*V27</f>
        <v>0</v>
      </c>
      <c r="X27" s="27"/>
      <c r="Y27" s="26">
        <f>(T27+R27+P27+O27+L27+F27)/30*X27</f>
        <v>0</v>
      </c>
      <c r="Z27" s="27"/>
      <c r="AA27" s="26">
        <f>O27+N27+L27+F27</f>
        <v>5430.6509999999998</v>
      </c>
    </row>
    <row r="28" spans="1:27" ht="33" x14ac:dyDescent="0.45">
      <c r="A28" s="29" t="s">
        <v>38</v>
      </c>
      <c r="B28" s="18" t="s">
        <v>64</v>
      </c>
      <c r="C28" s="28" t="s">
        <v>43</v>
      </c>
      <c r="D28" s="20" t="s">
        <v>65</v>
      </c>
      <c r="E28" s="20" t="s">
        <v>66</v>
      </c>
      <c r="F28" s="5">
        <v>2600</v>
      </c>
      <c r="G28" s="30">
        <v>1.25</v>
      </c>
      <c r="H28" s="22">
        <v>0.28125</v>
      </c>
      <c r="I28" s="22">
        <v>0.41666666666666669</v>
      </c>
      <c r="J28" s="22">
        <v>0.42708333333333331</v>
      </c>
      <c r="K28" s="22">
        <v>0.54166666666666663</v>
      </c>
      <c r="L28" s="5">
        <v>221.4</v>
      </c>
      <c r="M28" s="23" t="s">
        <v>67</v>
      </c>
      <c r="N28" s="42">
        <f>F28*5%</f>
        <v>130</v>
      </c>
      <c r="O28" s="23"/>
      <c r="P28" s="23"/>
      <c r="Q28" s="23"/>
      <c r="R28" s="24">
        <f>((K28+L28+P28+N28+O28)/220*1.5)*Q28*24</f>
        <v>0</v>
      </c>
      <c r="S28" s="25">
        <f ca="1">(R28/S$8)*S$14</f>
        <v>0</v>
      </c>
      <c r="T28" s="23"/>
      <c r="U28" s="26">
        <f>(P28+L28+F28+O28)/30*T28</f>
        <v>0</v>
      </c>
      <c r="V28" s="23"/>
      <c r="W28" s="26">
        <f>(R28+P28+F28+L28+O28)/220*V28</f>
        <v>0</v>
      </c>
      <c r="X28" s="27"/>
      <c r="Y28" s="26">
        <f>(T28+R28+P28+O28+L28+F28)/30*X28</f>
        <v>0</v>
      </c>
      <c r="Z28" s="27"/>
      <c r="AA28" s="26">
        <f>O28+N28+L28+F28</f>
        <v>2951.4</v>
      </c>
    </row>
    <row r="29" spans="1:27" ht="33" x14ac:dyDescent="0.45">
      <c r="A29" s="29" t="s">
        <v>38</v>
      </c>
      <c r="B29" s="18" t="s">
        <v>68</v>
      </c>
      <c r="C29" s="28" t="s">
        <v>69</v>
      </c>
      <c r="D29" s="20" t="s">
        <v>70</v>
      </c>
      <c r="E29" s="20" t="s">
        <v>66</v>
      </c>
      <c r="F29" s="5">
        <v>2600</v>
      </c>
      <c r="G29" s="30">
        <v>1.25</v>
      </c>
      <c r="H29" s="22">
        <v>0.54166666666666663</v>
      </c>
      <c r="I29" s="22">
        <v>0.66666666666666663</v>
      </c>
      <c r="J29" s="22">
        <v>0.67708333333333337</v>
      </c>
      <c r="K29" s="22">
        <v>0.79166666666666663</v>
      </c>
      <c r="L29" s="5">
        <v>221.4</v>
      </c>
      <c r="M29" s="23" t="s">
        <v>67</v>
      </c>
      <c r="N29" s="42">
        <f>F29*5%</f>
        <v>130</v>
      </c>
      <c r="O29" s="23"/>
      <c r="P29" s="23"/>
      <c r="Q29" s="23"/>
      <c r="R29" s="24">
        <f>((K29+L29+P29+N29+O29)/220*1.5)*Q29*24</f>
        <v>0</v>
      </c>
      <c r="S29" s="25">
        <f ca="1">(R29/S$8)*S$14</f>
        <v>0</v>
      </c>
      <c r="T29" s="23"/>
      <c r="U29" s="26">
        <f>(P29+L29+F29+O29)/30*T29</f>
        <v>0</v>
      </c>
      <c r="V29" s="23"/>
      <c r="W29" s="26">
        <f>(R29+P29+F29+L29+O29)/220*V29</f>
        <v>0</v>
      </c>
      <c r="X29" s="27"/>
      <c r="Y29" s="26">
        <f>(T29+R29+P29+O29+L29+F29)/30*X29</f>
        <v>0</v>
      </c>
      <c r="Z29" s="27"/>
      <c r="AA29" s="26">
        <f>O29+N29+L29+F29</f>
        <v>2951.4</v>
      </c>
    </row>
    <row r="30" spans="1:27" ht="33" x14ac:dyDescent="0.45">
      <c r="A30" s="29" t="s">
        <v>38</v>
      </c>
      <c r="B30" s="18" t="s">
        <v>71</v>
      </c>
      <c r="C30" s="28" t="s">
        <v>43</v>
      </c>
      <c r="D30" s="20" t="s">
        <v>72</v>
      </c>
      <c r="E30" s="20" t="s">
        <v>41</v>
      </c>
      <c r="F30" s="5">
        <v>2600</v>
      </c>
      <c r="G30" s="30">
        <v>1.25</v>
      </c>
      <c r="H30" s="22">
        <v>0.29166666666666669</v>
      </c>
      <c r="I30" s="22">
        <v>0.41666666666666669</v>
      </c>
      <c r="J30" s="22">
        <v>0.42708333333333331</v>
      </c>
      <c r="K30" s="22">
        <v>0.55208333333333337</v>
      </c>
      <c r="L30" s="5">
        <v>214.92</v>
      </c>
      <c r="M30" s="23"/>
      <c r="N30" s="23"/>
      <c r="O30" s="23"/>
      <c r="P30" s="23"/>
      <c r="Q30" s="23"/>
      <c r="R30" s="24">
        <f>((K30+L30+P30+N30+O30)/220*1.5)*Q30*24</f>
        <v>0</v>
      </c>
      <c r="S30" s="25">
        <f ca="1">(R30/S$8)*S$14</f>
        <v>0</v>
      </c>
      <c r="T30" s="23"/>
      <c r="U30" s="26">
        <f>(P30+L30+F30+O30)/30*T30</f>
        <v>0</v>
      </c>
      <c r="V30" s="23"/>
      <c r="W30" s="26">
        <f>(R30+P30+F30+L30+O30)/220*V30</f>
        <v>0</v>
      </c>
      <c r="X30" s="27"/>
      <c r="Y30" s="26">
        <f>(T30+R30+P30+O30+L30+F30)/30*X30</f>
        <v>0</v>
      </c>
      <c r="Z30" s="27"/>
      <c r="AA30" s="26">
        <f>O30+N30+L30+F30</f>
        <v>2814.92</v>
      </c>
    </row>
    <row r="31" spans="1:27" ht="33" x14ac:dyDescent="0.45">
      <c r="A31" s="29" t="s">
        <v>38</v>
      </c>
      <c r="B31" s="18" t="s">
        <v>73</v>
      </c>
      <c r="C31" s="28" t="s">
        <v>74</v>
      </c>
      <c r="D31" s="20" t="s">
        <v>75</v>
      </c>
      <c r="E31" s="20" t="s">
        <v>76</v>
      </c>
      <c r="F31" s="5">
        <v>1150</v>
      </c>
      <c r="G31" s="30">
        <v>1.8333333333333333</v>
      </c>
      <c r="H31" s="22">
        <v>0.29166666666666669</v>
      </c>
      <c r="I31" s="22">
        <v>0.45833333333333331</v>
      </c>
      <c r="J31" s="22">
        <v>0.5083333333333333</v>
      </c>
      <c r="K31" s="22">
        <v>0.70833333333333337</v>
      </c>
      <c r="L31" s="5">
        <v>214.92</v>
      </c>
      <c r="M31" s="23"/>
      <c r="N31" s="23"/>
      <c r="O31" s="23"/>
      <c r="P31" s="23"/>
      <c r="Q31" s="23"/>
      <c r="R31" s="24">
        <f>((K31+L31+P31+N31+O31)/220*1.5)*Q31*24</f>
        <v>0</v>
      </c>
      <c r="S31" s="25">
        <f ca="1">(R31/S$8)*S$14</f>
        <v>0</v>
      </c>
      <c r="T31" s="23"/>
      <c r="U31" s="26">
        <f>(P31+L31+F31+O31)/30*T31</f>
        <v>0</v>
      </c>
      <c r="V31" s="23"/>
      <c r="W31" s="26">
        <f>(R31+P31+F31+L31+O31)/220*V31</f>
        <v>0</v>
      </c>
      <c r="X31" s="27"/>
      <c r="Y31" s="26">
        <f>(T31+R31+P31+O31+L31+F31)/30*X31</f>
        <v>0</v>
      </c>
      <c r="Z31" s="27"/>
      <c r="AA31" s="26">
        <v>1364.92</v>
      </c>
    </row>
    <row r="32" spans="1:27" ht="33" x14ac:dyDescent="0.45">
      <c r="A32" s="29" t="s">
        <v>77</v>
      </c>
      <c r="B32" s="18" t="s">
        <v>78</v>
      </c>
      <c r="C32" s="28" t="s">
        <v>27</v>
      </c>
      <c r="D32" s="20" t="s">
        <v>79</v>
      </c>
      <c r="E32" s="20" t="s">
        <v>80</v>
      </c>
      <c r="F32" s="5">
        <v>1200</v>
      </c>
      <c r="G32" s="30">
        <v>1.8333333333333333</v>
      </c>
      <c r="H32" s="22">
        <v>0.27083333333333331</v>
      </c>
      <c r="I32" s="22">
        <v>0.45833333333333331</v>
      </c>
      <c r="J32" s="22">
        <v>0.5083333333333333</v>
      </c>
      <c r="K32" s="22">
        <v>0.6875</v>
      </c>
      <c r="L32" s="5">
        <v>214.92</v>
      </c>
      <c r="M32" s="23"/>
      <c r="N32" s="23"/>
      <c r="O32" s="23"/>
      <c r="P32" s="23"/>
      <c r="Q32" s="23"/>
      <c r="R32" s="24">
        <f>((K32+L32+P32+N32+O32)/220*1.5)*Q32*24</f>
        <v>0</v>
      </c>
      <c r="S32" s="25">
        <f ca="1">(R32/S$8)*S$14</f>
        <v>0</v>
      </c>
      <c r="T32" s="23"/>
      <c r="U32" s="26">
        <f>(P32+L32+F32+O32)/30*T32</f>
        <v>0</v>
      </c>
      <c r="V32" s="23"/>
      <c r="W32" s="26">
        <f>(R32+P32+F32+L32+O32)/220*V32</f>
        <v>0</v>
      </c>
      <c r="X32" s="27"/>
      <c r="Y32" s="26">
        <f>(T32+R32+P32+O32+L32+F32)/30*X32</f>
        <v>0</v>
      </c>
      <c r="Z32" s="27"/>
      <c r="AA32" s="26">
        <f>O32+N32+L32+F32</f>
        <v>1414.92</v>
      </c>
    </row>
    <row r="33" spans="1:27" ht="33" x14ac:dyDescent="0.45">
      <c r="A33" s="29" t="s">
        <v>77</v>
      </c>
      <c r="B33" s="18" t="s">
        <v>81</v>
      </c>
      <c r="C33" s="28" t="s">
        <v>27</v>
      </c>
      <c r="D33" s="20" t="s">
        <v>82</v>
      </c>
      <c r="E33" s="20" t="s">
        <v>80</v>
      </c>
      <c r="F33" s="5">
        <v>1200</v>
      </c>
      <c r="G33" s="30">
        <v>1.8333333333333333</v>
      </c>
      <c r="H33" s="22">
        <v>0.27083333333333331</v>
      </c>
      <c r="I33" s="22">
        <v>0.45833333333333331</v>
      </c>
      <c r="J33" s="22">
        <v>0.5083333333333333</v>
      </c>
      <c r="K33" s="22">
        <v>0.6875</v>
      </c>
      <c r="L33" s="5">
        <v>214.92</v>
      </c>
      <c r="M33" s="23"/>
      <c r="N33" s="23"/>
      <c r="O33" s="23"/>
      <c r="P33" s="23"/>
      <c r="Q33" s="23"/>
      <c r="R33" s="24">
        <f>((K33+L33+P33+N33+O33)/220*1.5)*Q33*24</f>
        <v>0</v>
      </c>
      <c r="S33" s="25">
        <f ca="1">(R33/S$8)*S$14</f>
        <v>0</v>
      </c>
      <c r="T33" s="23"/>
      <c r="U33" s="26">
        <f>(P33+L33+F33+O33)/30*T33</f>
        <v>0</v>
      </c>
      <c r="V33" s="23"/>
      <c r="W33" s="26">
        <f>(R33+P33+F33+L33+O33)/220*V33</f>
        <v>0</v>
      </c>
      <c r="X33" s="27"/>
      <c r="Y33" s="26">
        <f>(T33+R33+P33+O33+L33+F33)/30*X33</f>
        <v>0</v>
      </c>
      <c r="Z33" s="27"/>
      <c r="AA33" s="26">
        <f>O33+N33+L33+F33</f>
        <v>1414.92</v>
      </c>
    </row>
    <row r="34" spans="1:27" ht="33" x14ac:dyDescent="0.45">
      <c r="A34" s="29" t="s">
        <v>77</v>
      </c>
      <c r="B34" s="18" t="s">
        <v>83</v>
      </c>
      <c r="C34" s="28" t="s">
        <v>27</v>
      </c>
      <c r="D34" s="20" t="s">
        <v>84</v>
      </c>
      <c r="E34" s="20" t="s">
        <v>80</v>
      </c>
      <c r="F34" s="5">
        <v>1200</v>
      </c>
      <c r="G34" s="30">
        <v>1.8333333333333333</v>
      </c>
      <c r="H34" s="22">
        <v>0.27083333333333331</v>
      </c>
      <c r="I34" s="22">
        <v>0.45833333333333331</v>
      </c>
      <c r="J34" s="22">
        <v>0.5083333333333333</v>
      </c>
      <c r="K34" s="22">
        <v>0.6875</v>
      </c>
      <c r="L34" s="5">
        <v>214.92</v>
      </c>
      <c r="M34" s="23"/>
      <c r="N34" s="23"/>
      <c r="O34" s="23"/>
      <c r="P34" s="23"/>
      <c r="Q34" s="23"/>
      <c r="R34" s="24">
        <f>((K34+L34+P34+N34+O34)/220*1.5)*Q34*24</f>
        <v>0</v>
      </c>
      <c r="S34" s="25">
        <f ca="1">(R34/S$8)*S$14</f>
        <v>0</v>
      </c>
      <c r="T34" s="23"/>
      <c r="U34" s="26">
        <f>(P34+L34+F34+O34)/30*T34</f>
        <v>0</v>
      </c>
      <c r="V34" s="23"/>
      <c r="W34" s="26">
        <f>(R34+P34+F34+L34+O34)/220*V34</f>
        <v>0</v>
      </c>
      <c r="X34" s="27"/>
      <c r="Y34" s="26">
        <f>(T34+R34+P34+O34+L34+F34)/30*X34</f>
        <v>0</v>
      </c>
      <c r="Z34" s="27"/>
      <c r="AA34" s="26">
        <f>O34+N34+L34+F34</f>
        <v>1414.92</v>
      </c>
    </row>
    <row r="35" spans="1:27" ht="33" x14ac:dyDescent="0.45">
      <c r="A35" s="29" t="s">
        <v>77</v>
      </c>
      <c r="B35" s="18" t="s">
        <v>85</v>
      </c>
      <c r="C35" s="28" t="s">
        <v>27</v>
      </c>
      <c r="D35" s="20" t="s">
        <v>86</v>
      </c>
      <c r="E35" s="20" t="s">
        <v>80</v>
      </c>
      <c r="F35" s="5">
        <v>1200</v>
      </c>
      <c r="G35" s="30">
        <v>1.8333333333333333</v>
      </c>
      <c r="H35" s="22">
        <v>0.27083333333333331</v>
      </c>
      <c r="I35" s="22">
        <v>0.45833333333333331</v>
      </c>
      <c r="J35" s="22">
        <v>0.5083333333333333</v>
      </c>
      <c r="K35" s="22">
        <v>0.6875</v>
      </c>
      <c r="L35" s="5">
        <v>214.92</v>
      </c>
      <c r="M35" s="43"/>
      <c r="N35" s="23"/>
      <c r="O35" s="23"/>
      <c r="P35" s="23"/>
      <c r="Q35" s="23"/>
      <c r="R35" s="24">
        <f>((K35+L35+P35+N35+O35)/220*1.5)*Q35*24</f>
        <v>0</v>
      </c>
      <c r="S35" s="25">
        <f ca="1">(R35/S$8)*S$14</f>
        <v>0</v>
      </c>
      <c r="T35" s="23"/>
      <c r="U35" s="26">
        <f>(P35+L35+F35+O35)/30*T35</f>
        <v>0</v>
      </c>
      <c r="V35" s="23"/>
      <c r="W35" s="26">
        <f>(R35+P35+F35+L35+O35)/220*V35</f>
        <v>0</v>
      </c>
      <c r="X35" s="27"/>
      <c r="Y35" s="26">
        <f>(T35+R35+P35+O35+L35+F35)/30*X35</f>
        <v>0</v>
      </c>
      <c r="Z35" s="27"/>
      <c r="AA35" s="26">
        <f>O35+N35+L35+F35</f>
        <v>1414.92</v>
      </c>
    </row>
    <row r="36" spans="1:27" ht="33" x14ac:dyDescent="0.45">
      <c r="A36" s="29" t="s">
        <v>77</v>
      </c>
      <c r="B36" s="18" t="s">
        <v>87</v>
      </c>
      <c r="C36" s="28" t="s">
        <v>27</v>
      </c>
      <c r="D36" s="20" t="s">
        <v>88</v>
      </c>
      <c r="E36" s="20" t="s">
        <v>157</v>
      </c>
      <c r="F36" s="5">
        <v>1250</v>
      </c>
      <c r="G36" s="30">
        <v>1.8333333333333333</v>
      </c>
      <c r="H36" s="22">
        <v>0.27083333333333331</v>
      </c>
      <c r="I36" s="22">
        <v>0.45833333333333331</v>
      </c>
      <c r="J36" s="22">
        <v>0.5083333333333333</v>
      </c>
      <c r="K36" s="22">
        <v>0.6875</v>
      </c>
      <c r="L36" s="5">
        <v>214.92</v>
      </c>
      <c r="M36" s="34" t="s">
        <v>159</v>
      </c>
      <c r="N36" s="35"/>
      <c r="O36" s="36">
        <v>125</v>
      </c>
      <c r="P36" s="23"/>
      <c r="Q36" s="23"/>
      <c r="R36" s="24">
        <f>((K35+L35+P35+N35+O35)/220*1.5)*Q35*24</f>
        <v>0</v>
      </c>
      <c r="S36" s="25">
        <f ca="1">(R36/S$8)*S$14</f>
        <v>0</v>
      </c>
      <c r="T36" s="23"/>
      <c r="U36" s="26">
        <f>(P36+L36+F36+O36)/30*T36</f>
        <v>0</v>
      </c>
      <c r="V36" s="23"/>
      <c r="W36" s="26">
        <f>(R36+P36+F36+L36+O36)/220*V36</f>
        <v>0</v>
      </c>
      <c r="X36" s="27"/>
      <c r="Y36" s="26">
        <f>(T36+R36+P36+O36+L36+F36)/30*X36</f>
        <v>0</v>
      </c>
      <c r="Z36" s="27"/>
      <c r="AA36" s="26">
        <f>O36+N36+L36+F36</f>
        <v>1589.92</v>
      </c>
    </row>
    <row r="37" spans="1:27" ht="33" x14ac:dyDescent="0.45">
      <c r="A37" s="29" t="s">
        <v>77</v>
      </c>
      <c r="B37" s="18" t="s">
        <v>168</v>
      </c>
      <c r="C37" s="28" t="s">
        <v>167</v>
      </c>
      <c r="D37" s="20" t="s">
        <v>164</v>
      </c>
      <c r="E37" s="20" t="s">
        <v>80</v>
      </c>
      <c r="F37" s="5">
        <v>1200</v>
      </c>
      <c r="G37" s="30">
        <v>1.8333333333333333</v>
      </c>
      <c r="H37" s="22">
        <v>0.29166666666666669</v>
      </c>
      <c r="I37" s="22">
        <v>0.5</v>
      </c>
      <c r="J37" s="22">
        <v>0.54999999999999993</v>
      </c>
      <c r="K37" s="22">
        <v>0.70833333333333337</v>
      </c>
      <c r="L37" s="5">
        <v>214.92</v>
      </c>
      <c r="M37" s="34"/>
      <c r="N37" s="35"/>
      <c r="O37" s="36"/>
      <c r="P37" s="23"/>
      <c r="Q37" s="23"/>
      <c r="R37" s="24">
        <f>((K36+L36+P36+N36+O36)/220*1.5)*Q36*24</f>
        <v>0</v>
      </c>
      <c r="S37" s="25">
        <f ca="1">(R37/S$8)*S$14</f>
        <v>0</v>
      </c>
      <c r="T37" s="23"/>
      <c r="U37" s="26">
        <f>(P37+L37+F37+O37)/30*T37</f>
        <v>0</v>
      </c>
      <c r="V37" s="23"/>
      <c r="W37" s="26">
        <f>(R37+P37+F37+L37+O37)/220*V37</f>
        <v>0</v>
      </c>
      <c r="X37" s="27"/>
      <c r="Y37" s="26">
        <f>(T37+R37+P37+O37+L37+F37)/30*X37</f>
        <v>0</v>
      </c>
      <c r="Z37" s="27"/>
      <c r="AA37" s="26">
        <v>1414.92</v>
      </c>
    </row>
    <row r="38" spans="1:27" ht="33" x14ac:dyDescent="0.45">
      <c r="A38" s="29" t="s">
        <v>77</v>
      </c>
      <c r="B38" s="18" t="s">
        <v>169</v>
      </c>
      <c r="C38" s="28" t="s">
        <v>167</v>
      </c>
      <c r="D38" s="20" t="s">
        <v>165</v>
      </c>
      <c r="E38" s="20" t="s">
        <v>80</v>
      </c>
      <c r="F38" s="5">
        <v>1200</v>
      </c>
      <c r="G38" s="30">
        <v>1.8333333333333333</v>
      </c>
      <c r="H38" s="22">
        <v>0.375</v>
      </c>
      <c r="I38" s="22">
        <v>0.5</v>
      </c>
      <c r="J38" s="22">
        <v>0.54999999999999993</v>
      </c>
      <c r="K38" s="22">
        <v>0.79166666666666663</v>
      </c>
      <c r="L38" s="5">
        <v>214.92</v>
      </c>
      <c r="M38" s="34"/>
      <c r="N38" s="35"/>
      <c r="O38" s="36"/>
      <c r="P38" s="23"/>
      <c r="Q38" s="23"/>
      <c r="R38" s="24">
        <f>((K37+L37+P37+N37+O37)/220*1.5)*Q37*24</f>
        <v>0</v>
      </c>
      <c r="S38" s="25">
        <f ca="1">(R38/S$8)*S$14</f>
        <v>0</v>
      </c>
      <c r="T38" s="23"/>
      <c r="U38" s="26">
        <f>(P38+L38+F38+O38)/30*T38</f>
        <v>0</v>
      </c>
      <c r="V38" s="23"/>
      <c r="W38" s="26">
        <f>(R38+P38+F38+L38+O38)/220*V38</f>
        <v>0</v>
      </c>
      <c r="X38" s="27"/>
      <c r="Y38" s="26">
        <f>(T38+R38+P38+O38+L38+F38)/30*X38</f>
        <v>0</v>
      </c>
      <c r="Z38" s="27"/>
      <c r="AA38" s="26">
        <v>1414.92</v>
      </c>
    </row>
    <row r="39" spans="1:27" ht="33" x14ac:dyDescent="0.45">
      <c r="A39" s="29" t="s">
        <v>77</v>
      </c>
      <c r="B39" s="18" t="s">
        <v>170</v>
      </c>
      <c r="C39" s="28" t="s">
        <v>167</v>
      </c>
      <c r="D39" s="20" t="s">
        <v>172</v>
      </c>
      <c r="E39" s="20" t="s">
        <v>80</v>
      </c>
      <c r="F39" s="5">
        <v>1200</v>
      </c>
      <c r="G39" s="30">
        <v>1.8333333333333333</v>
      </c>
      <c r="H39" s="22">
        <v>0.27083333333333331</v>
      </c>
      <c r="I39" s="22">
        <v>0.45</v>
      </c>
      <c r="J39" s="22">
        <v>0.5</v>
      </c>
      <c r="K39" s="22">
        <v>0.6875</v>
      </c>
      <c r="L39" s="5">
        <v>214.92</v>
      </c>
      <c r="M39" s="34"/>
      <c r="N39" s="35"/>
      <c r="O39" s="36"/>
      <c r="P39" s="23"/>
      <c r="Q39" s="23"/>
      <c r="R39" s="24">
        <f>((K38+L38+P38+N38+O38)/220*1.5)*Q38*24</f>
        <v>0</v>
      </c>
      <c r="S39" s="25">
        <f ca="1">(R39/S$8)*S$14</f>
        <v>0</v>
      </c>
      <c r="T39" s="23"/>
      <c r="U39" s="26">
        <f>(P39+L39+F39+O39)/30*T39</f>
        <v>0</v>
      </c>
      <c r="V39" s="23"/>
      <c r="W39" s="26">
        <f>(R39+P39+F39+L39+O39)/220*V39</f>
        <v>0</v>
      </c>
      <c r="X39" s="27"/>
      <c r="Y39" s="26">
        <f>(T39+R39+P39+O39+L39+F39)/30*X39</f>
        <v>0</v>
      </c>
      <c r="Z39" s="27"/>
      <c r="AA39" s="26">
        <v>1414.92</v>
      </c>
    </row>
    <row r="40" spans="1:27" ht="33" x14ac:dyDescent="0.45">
      <c r="A40" s="29" t="s">
        <v>77</v>
      </c>
      <c r="B40" s="18" t="s">
        <v>89</v>
      </c>
      <c r="C40" s="28" t="s">
        <v>27</v>
      </c>
      <c r="D40" s="20" t="s">
        <v>90</v>
      </c>
      <c r="E40" s="20" t="s">
        <v>80</v>
      </c>
      <c r="F40" s="5">
        <v>1200</v>
      </c>
      <c r="G40" s="30">
        <v>1.8333333333333333</v>
      </c>
      <c r="H40" s="22">
        <v>0.29166666666666669</v>
      </c>
      <c r="I40" s="22">
        <v>0.45833333333333331</v>
      </c>
      <c r="J40" s="22">
        <v>0.5083333333333333</v>
      </c>
      <c r="K40" s="22">
        <v>0.70833333333333337</v>
      </c>
      <c r="L40" s="5">
        <v>214.92</v>
      </c>
      <c r="M40" s="23"/>
      <c r="N40" s="23"/>
      <c r="O40" s="23"/>
      <c r="P40" s="23"/>
      <c r="Q40" s="23"/>
      <c r="R40" s="24">
        <f>((K40+L40+P40+N40+O40)/220*1.5)*Q40*24</f>
        <v>0</v>
      </c>
      <c r="S40" s="25">
        <f ca="1">(R40/S$8)*S$14</f>
        <v>0</v>
      </c>
      <c r="T40" s="23"/>
      <c r="U40" s="26">
        <f>(P40+L40+F40+O40)/30*T40</f>
        <v>0</v>
      </c>
      <c r="V40" s="23"/>
      <c r="W40" s="26">
        <f>(R40+P40+F40+L40+O40)/220*V40</f>
        <v>0</v>
      </c>
      <c r="X40" s="27"/>
      <c r="Y40" s="26">
        <f>(T40+R40+P40+O40+L40+F40)/30*X40</f>
        <v>0</v>
      </c>
      <c r="Z40" s="27"/>
      <c r="AA40" s="26">
        <f>O40+N40+L40+F40</f>
        <v>1414.92</v>
      </c>
    </row>
    <row r="41" spans="1:27" ht="33" x14ac:dyDescent="0.45">
      <c r="A41" s="29" t="s">
        <v>77</v>
      </c>
      <c r="B41" s="18" t="s">
        <v>91</v>
      </c>
      <c r="C41" s="28" t="s">
        <v>74</v>
      </c>
      <c r="D41" s="20" t="s">
        <v>92</v>
      </c>
      <c r="E41" s="20" t="s">
        <v>80</v>
      </c>
      <c r="F41" s="5">
        <v>1200</v>
      </c>
      <c r="G41" s="30">
        <v>1.8333333333333333</v>
      </c>
      <c r="H41" s="22">
        <v>0.29166666666666669</v>
      </c>
      <c r="I41" s="22">
        <v>0.5</v>
      </c>
      <c r="J41" s="22">
        <v>0.54999999999999993</v>
      </c>
      <c r="K41" s="22">
        <v>0.70833333333333337</v>
      </c>
      <c r="L41" s="5">
        <v>214.92</v>
      </c>
      <c r="M41" s="23"/>
      <c r="N41" s="23"/>
      <c r="O41" s="23"/>
      <c r="P41" s="23"/>
      <c r="Q41" s="23"/>
      <c r="R41" s="24">
        <f>((K41+L41+P41+N41+O41)/220*1.5)*Q41*24</f>
        <v>0</v>
      </c>
      <c r="S41" s="25">
        <f ca="1">(R41/S$8)*S$14</f>
        <v>0</v>
      </c>
      <c r="T41" s="23"/>
      <c r="U41" s="26">
        <f>(P41+L41+F41+O41)/30*T41</f>
        <v>0</v>
      </c>
      <c r="V41" s="23"/>
      <c r="W41" s="26">
        <f>(R41+P41+F41+L41+O41)/220*V41</f>
        <v>0</v>
      </c>
      <c r="X41" s="27"/>
      <c r="Y41" s="26">
        <f>(T41+R41+P41+O41+L41+F41)/30*X41</f>
        <v>0</v>
      </c>
      <c r="Z41" s="27"/>
      <c r="AA41" s="26">
        <f>O41+N41+L41+F41</f>
        <v>1414.92</v>
      </c>
    </row>
    <row r="42" spans="1:27" ht="33" x14ac:dyDescent="0.45">
      <c r="A42" s="29" t="s">
        <v>77</v>
      </c>
      <c r="B42" s="18" t="s">
        <v>93</v>
      </c>
      <c r="C42" s="28" t="s">
        <v>27</v>
      </c>
      <c r="D42" s="20" t="s">
        <v>94</v>
      </c>
      <c r="E42" s="20" t="s">
        <v>80</v>
      </c>
      <c r="F42" s="5">
        <v>1200</v>
      </c>
      <c r="G42" s="30">
        <v>1.8333333333333333</v>
      </c>
      <c r="H42" s="22">
        <v>0.375</v>
      </c>
      <c r="I42" s="22">
        <v>0.5</v>
      </c>
      <c r="J42" s="22">
        <v>0.54999999999999993</v>
      </c>
      <c r="K42" s="22">
        <v>0.79166666666666663</v>
      </c>
      <c r="L42" s="5">
        <v>214.92</v>
      </c>
      <c r="M42" s="23"/>
      <c r="N42" s="23"/>
      <c r="O42" s="23"/>
      <c r="P42" s="23"/>
      <c r="Q42" s="23"/>
      <c r="R42" s="24">
        <f>((K42+L42+P42+N42+O42)/220*1.5)*Q42*24</f>
        <v>0</v>
      </c>
      <c r="S42" s="25">
        <f ca="1">(R42/S$8)*S$14</f>
        <v>0</v>
      </c>
      <c r="T42" s="23"/>
      <c r="U42" s="26">
        <f>(P42+L42+F42+O42)/30*T42</f>
        <v>0</v>
      </c>
      <c r="V42" s="23"/>
      <c r="W42" s="26">
        <f>(R42+P42+F42+L42+O42)/220*V42</f>
        <v>0</v>
      </c>
      <c r="X42" s="27"/>
      <c r="Y42" s="26">
        <f>(T42+R42+P42+O42+L42+F42)/30*X42</f>
        <v>0</v>
      </c>
      <c r="Z42" s="27"/>
      <c r="AA42" s="26">
        <f>O42+N42+L42+F42</f>
        <v>1414.92</v>
      </c>
    </row>
    <row r="43" spans="1:27" ht="33" x14ac:dyDescent="0.45">
      <c r="A43" s="29" t="s">
        <v>77</v>
      </c>
      <c r="B43" s="18" t="s">
        <v>95</v>
      </c>
      <c r="C43" s="28" t="s">
        <v>27</v>
      </c>
      <c r="D43" s="32" t="s">
        <v>96</v>
      </c>
      <c r="E43" s="32" t="s">
        <v>80</v>
      </c>
      <c r="F43" s="5">
        <v>1200</v>
      </c>
      <c r="G43" s="30">
        <v>1.8333333333333333</v>
      </c>
      <c r="H43" s="22">
        <v>0.29166666666666669</v>
      </c>
      <c r="I43" s="22">
        <v>0.5</v>
      </c>
      <c r="J43" s="22">
        <v>0.54999999999999993</v>
      </c>
      <c r="K43" s="22">
        <v>0.70833333333333337</v>
      </c>
      <c r="L43" s="5">
        <v>214.92</v>
      </c>
      <c r="M43" s="23"/>
      <c r="N43" s="23"/>
      <c r="O43" s="23"/>
      <c r="P43" s="23"/>
      <c r="Q43" s="23"/>
      <c r="R43" s="24">
        <f>((K43+L43+P43+N43+O43)/220*1.5)*Q43*24</f>
        <v>0</v>
      </c>
      <c r="S43" s="25">
        <f ca="1">(R43/S$8)*S$14</f>
        <v>0</v>
      </c>
      <c r="T43" s="23"/>
      <c r="U43" s="26">
        <f>(P43+L43+F43+O43)/30*T43</f>
        <v>0</v>
      </c>
      <c r="V43" s="23"/>
      <c r="W43" s="26">
        <f>(R43+P43+F43+L43+O43)/220*V43</f>
        <v>0</v>
      </c>
      <c r="X43" s="27"/>
      <c r="Y43" s="26">
        <f>(T43+R43+P43+O43+L43+F43)/30*X43</f>
        <v>0</v>
      </c>
      <c r="Z43" s="27"/>
      <c r="AA43" s="26">
        <f>O43+N43+L43+F43</f>
        <v>1414.92</v>
      </c>
    </row>
    <row r="44" spans="1:27" ht="33" x14ac:dyDescent="0.45">
      <c r="A44" s="29" t="s">
        <v>77</v>
      </c>
      <c r="B44" s="18" t="s">
        <v>97</v>
      </c>
      <c r="C44" s="28" t="s">
        <v>98</v>
      </c>
      <c r="D44" s="32" t="s">
        <v>99</v>
      </c>
      <c r="E44" s="32" t="s">
        <v>80</v>
      </c>
      <c r="F44" s="5">
        <v>1200</v>
      </c>
      <c r="G44" s="30">
        <v>1.8333333333333333</v>
      </c>
      <c r="H44" s="22">
        <v>0.29166666666666669</v>
      </c>
      <c r="I44" s="22">
        <v>0.5</v>
      </c>
      <c r="J44" s="22">
        <v>0.54999999999999993</v>
      </c>
      <c r="K44" s="22">
        <v>0.70833333333333337</v>
      </c>
      <c r="L44" s="5">
        <v>214.92</v>
      </c>
      <c r="M44" s="23"/>
      <c r="N44" s="23"/>
      <c r="O44" s="23"/>
      <c r="P44" s="23"/>
      <c r="Q44" s="23"/>
      <c r="R44" s="24">
        <f>((K44+L44+P44+N44+O44)/220*1.5)*Q44*24</f>
        <v>0</v>
      </c>
      <c r="S44" s="25">
        <f ca="1">(R44/S$8)*S$14</f>
        <v>0</v>
      </c>
      <c r="T44" s="23"/>
      <c r="U44" s="26">
        <f>(P44+L44+F44+O44)/30*T44</f>
        <v>0</v>
      </c>
      <c r="V44" s="23"/>
      <c r="W44" s="26">
        <f>(R44+P44+F44+L44+O44)/220*V44</f>
        <v>0</v>
      </c>
      <c r="X44" s="27"/>
      <c r="Y44" s="26">
        <f>(T44+R44+P44+O44+L44+F44)/30*X44</f>
        <v>0</v>
      </c>
      <c r="Z44" s="27"/>
      <c r="AA44" s="26">
        <f>O44+N44+L44+F44</f>
        <v>1414.92</v>
      </c>
    </row>
    <row r="45" spans="1:27" ht="33" x14ac:dyDescent="0.45">
      <c r="A45" s="29" t="s">
        <v>77</v>
      </c>
      <c r="B45" s="18" t="s">
        <v>100</v>
      </c>
      <c r="C45" s="28" t="s">
        <v>98</v>
      </c>
      <c r="D45" s="32" t="s">
        <v>101</v>
      </c>
      <c r="E45" s="32" t="s">
        <v>80</v>
      </c>
      <c r="F45" s="5">
        <v>1200</v>
      </c>
      <c r="G45" s="30">
        <v>1.8333333333333333</v>
      </c>
      <c r="H45" s="22">
        <v>0.29166666666666669</v>
      </c>
      <c r="I45" s="22">
        <v>0.5</v>
      </c>
      <c r="J45" s="22">
        <v>0.54999999999999993</v>
      </c>
      <c r="K45" s="22">
        <v>0.70833333333333337</v>
      </c>
      <c r="L45" s="5">
        <v>214.92</v>
      </c>
      <c r="M45" s="23"/>
      <c r="N45" s="23"/>
      <c r="O45" s="23"/>
      <c r="P45" s="23"/>
      <c r="Q45" s="23"/>
      <c r="R45" s="24">
        <f>((K45+L45+P45+N45+O45)/220*1.5)*Q45*24</f>
        <v>0</v>
      </c>
      <c r="S45" s="25">
        <f ca="1">(R45/S$8)*S$14</f>
        <v>0</v>
      </c>
      <c r="T45" s="23"/>
      <c r="U45" s="26">
        <f>(P45+L45+F45+O45)/30*T45</f>
        <v>0</v>
      </c>
      <c r="V45" s="23"/>
      <c r="W45" s="26">
        <f>(R45+P45+F45+L45+O45)/220*V45</f>
        <v>0</v>
      </c>
      <c r="X45" s="27"/>
      <c r="Y45" s="26">
        <f>(T45+R45+P45+O45+L45+F45)/30*X45</f>
        <v>0</v>
      </c>
      <c r="Z45" s="27"/>
      <c r="AA45" s="26">
        <f>O45+N45+L45+F45</f>
        <v>1414.92</v>
      </c>
    </row>
    <row r="46" spans="1:27" ht="33" x14ac:dyDescent="0.45">
      <c r="A46" s="29" t="s">
        <v>77</v>
      </c>
      <c r="B46" s="18" t="s">
        <v>102</v>
      </c>
      <c r="C46" s="28" t="s">
        <v>69</v>
      </c>
      <c r="D46" s="32" t="s">
        <v>103</v>
      </c>
      <c r="E46" s="32" t="s">
        <v>80</v>
      </c>
      <c r="F46" s="5">
        <v>1200</v>
      </c>
      <c r="G46" s="30">
        <v>1.8333333333333333</v>
      </c>
      <c r="H46" s="22">
        <v>0.375</v>
      </c>
      <c r="I46" s="22">
        <v>0.5</v>
      </c>
      <c r="J46" s="22">
        <v>0.54999999999999993</v>
      </c>
      <c r="K46" s="22">
        <v>0.79166666666666663</v>
      </c>
      <c r="L46" s="5">
        <v>214.92</v>
      </c>
      <c r="M46" s="23"/>
      <c r="N46" s="23"/>
      <c r="O46" s="23"/>
      <c r="P46" s="23"/>
      <c r="Q46" s="23"/>
      <c r="R46" s="24">
        <f>((K46+L46+P46+N46+O46)/220*1.5)*Q46*24</f>
        <v>0</v>
      </c>
      <c r="S46" s="25">
        <f ca="1">(R46/S$8)*S$14</f>
        <v>0</v>
      </c>
      <c r="T46" s="23"/>
      <c r="U46" s="26">
        <f>(P46+L46+F46+O46)/30*T46</f>
        <v>0</v>
      </c>
      <c r="V46" s="23"/>
      <c r="W46" s="26">
        <f>(R46+P46+F46+L46+O46)/220*V46</f>
        <v>0</v>
      </c>
      <c r="X46" s="27"/>
      <c r="Y46" s="26">
        <f>(T46+R46+P46+O46+L46+F46)/30*X46</f>
        <v>0</v>
      </c>
      <c r="Z46" s="27"/>
      <c r="AA46" s="26">
        <f>O46+N46+L46+F46</f>
        <v>1414.92</v>
      </c>
    </row>
    <row r="47" spans="1:27" ht="33" x14ac:dyDescent="0.45">
      <c r="A47" s="29" t="s">
        <v>77</v>
      </c>
      <c r="B47" s="18" t="s">
        <v>176</v>
      </c>
      <c r="C47" s="28" t="s">
        <v>175</v>
      </c>
      <c r="D47" s="32" t="s">
        <v>173</v>
      </c>
      <c r="E47" s="32" t="s">
        <v>80</v>
      </c>
      <c r="F47" s="5">
        <v>1200</v>
      </c>
      <c r="G47" s="30">
        <v>1.8333333333333333</v>
      </c>
      <c r="H47" s="22">
        <v>0.375</v>
      </c>
      <c r="I47" s="22">
        <v>0.5</v>
      </c>
      <c r="J47" s="22">
        <v>0.54999999999999993</v>
      </c>
      <c r="K47" s="22">
        <v>0.79166666666666663</v>
      </c>
      <c r="L47" s="5">
        <v>214.92</v>
      </c>
      <c r="M47" s="23"/>
      <c r="N47" s="23"/>
      <c r="O47" s="23"/>
      <c r="P47" s="23"/>
      <c r="Q47" s="23"/>
      <c r="R47" s="24">
        <f>((K47+L47+P47+N47+O47)/220*1.5)*Q47*24</f>
        <v>0</v>
      </c>
      <c r="S47" s="25">
        <f ca="1">(R47/S$8)*S$14</f>
        <v>0</v>
      </c>
      <c r="T47" s="23"/>
      <c r="U47" s="26">
        <f>(P47+L47+F47+O47)/30*T47</f>
        <v>0</v>
      </c>
      <c r="V47" s="23"/>
      <c r="W47" s="26">
        <f>(R47+P47+F47+L47+O47)/220*V47</f>
        <v>0</v>
      </c>
      <c r="X47" s="27"/>
      <c r="Y47" s="26">
        <f>(T47+R47+P47+O47+L47+F47)/30*X47</f>
        <v>0</v>
      </c>
      <c r="Z47" s="27"/>
      <c r="AA47" s="26">
        <f>O47+N47+L47+F47</f>
        <v>1414.92</v>
      </c>
    </row>
    <row r="48" spans="1:27" ht="33" x14ac:dyDescent="0.45">
      <c r="A48" s="29" t="s">
        <v>104</v>
      </c>
      <c r="B48" s="18" t="s">
        <v>105</v>
      </c>
      <c r="C48" s="19">
        <v>44397</v>
      </c>
      <c r="D48" s="20" t="s">
        <v>106</v>
      </c>
      <c r="E48" s="20" t="s">
        <v>107</v>
      </c>
      <c r="F48" s="5">
        <v>2200</v>
      </c>
      <c r="G48" s="30">
        <v>1.8333333333333333</v>
      </c>
      <c r="H48" s="22">
        <v>0.27083333333333331</v>
      </c>
      <c r="I48" s="22">
        <v>0.45833333333333331</v>
      </c>
      <c r="J48" s="22">
        <v>0.5083333333333333</v>
      </c>
      <c r="K48" s="22">
        <v>0.6875</v>
      </c>
      <c r="L48" s="5">
        <v>214.92</v>
      </c>
      <c r="M48" s="23"/>
      <c r="N48" s="23"/>
      <c r="O48" s="23"/>
      <c r="P48" s="23"/>
      <c r="Q48" s="23"/>
      <c r="R48" s="24">
        <f>((K48+L48+P48+N48+O48)/220*1.5)*Q48*24</f>
        <v>0</v>
      </c>
      <c r="S48" s="25">
        <f ca="1">(R48/S$8)*S$14</f>
        <v>0</v>
      </c>
      <c r="T48" s="23"/>
      <c r="U48" s="26">
        <f>(P48+L48+F48+O48)/30*T48</f>
        <v>0</v>
      </c>
      <c r="V48" s="23"/>
      <c r="W48" s="26">
        <f>(R48+P48+F48+L48+O48)/220*V48</f>
        <v>0</v>
      </c>
      <c r="X48" s="27"/>
      <c r="Y48" s="26">
        <f>(T48+R48+P48+O48+L48+F48)/30*X48</f>
        <v>0</v>
      </c>
      <c r="Z48" s="27"/>
      <c r="AA48" s="26">
        <f>O48+N48+L48+F48</f>
        <v>2414.92</v>
      </c>
    </row>
    <row r="49" spans="1:27" ht="33" x14ac:dyDescent="0.45">
      <c r="A49" s="29" t="s">
        <v>46</v>
      </c>
      <c r="B49" s="18" t="s">
        <v>108</v>
      </c>
      <c r="C49" s="28" t="s">
        <v>52</v>
      </c>
      <c r="D49" s="20" t="s">
        <v>109</v>
      </c>
      <c r="E49" s="20" t="s">
        <v>110</v>
      </c>
      <c r="F49" s="5">
        <v>1560</v>
      </c>
      <c r="G49" s="30">
        <v>1.8333333333333333</v>
      </c>
      <c r="H49" s="22">
        <v>0.29166666666666669</v>
      </c>
      <c r="I49" s="22">
        <v>0.5</v>
      </c>
      <c r="J49" s="22">
        <v>0.54999999999999993</v>
      </c>
      <c r="K49" s="22">
        <v>0.70833333333333337</v>
      </c>
      <c r="L49" s="5">
        <v>214.92</v>
      </c>
      <c r="M49" s="23"/>
      <c r="N49" s="23"/>
      <c r="O49" s="23"/>
      <c r="P49" s="23"/>
      <c r="Q49" s="23"/>
      <c r="R49" s="24">
        <f>((K49+L49+P49+N49+O49)/220*1.5)*Q49*24</f>
        <v>0</v>
      </c>
      <c r="S49" s="25">
        <f ca="1">(R49/S$8)*S$14</f>
        <v>0</v>
      </c>
      <c r="T49" s="23"/>
      <c r="U49" s="26">
        <f>(P49+L49+F49+O49)/30*T49</f>
        <v>0</v>
      </c>
      <c r="V49" s="23"/>
      <c r="W49" s="26">
        <f>(R49+P49+F49+L49+O49)/220*V49</f>
        <v>0</v>
      </c>
      <c r="X49" s="27"/>
      <c r="Y49" s="26">
        <f>(T49+R49+P49+O49+L49+F49)/30*X49</f>
        <v>0</v>
      </c>
      <c r="Z49" s="27"/>
      <c r="AA49" s="26">
        <f>O49+N49+L49+F49</f>
        <v>1774.92</v>
      </c>
    </row>
    <row r="50" spans="1:27" ht="33" x14ac:dyDescent="0.45">
      <c r="A50" s="29" t="s">
        <v>46</v>
      </c>
      <c r="B50" s="18" t="s">
        <v>111</v>
      </c>
      <c r="C50" s="28" t="s">
        <v>52</v>
      </c>
      <c r="D50" s="20" t="s">
        <v>112</v>
      </c>
      <c r="E50" s="20" t="s">
        <v>110</v>
      </c>
      <c r="F50" s="5">
        <v>1560</v>
      </c>
      <c r="G50" s="30">
        <v>1.8333333333333333</v>
      </c>
      <c r="H50" s="22">
        <v>0.29166666666666669</v>
      </c>
      <c r="I50" s="22">
        <v>0.5</v>
      </c>
      <c r="J50" s="22">
        <v>0.54999999999999993</v>
      </c>
      <c r="K50" s="22">
        <v>0.70833333333333337</v>
      </c>
      <c r="L50" s="5">
        <v>214.92</v>
      </c>
      <c r="M50" s="23"/>
      <c r="N50" s="23"/>
      <c r="O50" s="23"/>
      <c r="P50" s="23"/>
      <c r="Q50" s="23"/>
      <c r="R50" s="24">
        <f>((K50+L50+P50+N50+O50)/220*1.5)*Q50*24</f>
        <v>0</v>
      </c>
      <c r="S50" s="25">
        <f ca="1">(R50/S$8)*S$14</f>
        <v>0</v>
      </c>
      <c r="T50" s="23"/>
      <c r="U50" s="26">
        <f>(P50+L50+F50+O50)/30*T50</f>
        <v>0</v>
      </c>
      <c r="V50" s="23"/>
      <c r="W50" s="26">
        <f>(R50+P50+F50+L50+O50)/220*V50</f>
        <v>0</v>
      </c>
      <c r="X50" s="27"/>
      <c r="Y50" s="26">
        <f>(T50+R50+P50+O50+L50+F50)/30*X50</f>
        <v>0</v>
      </c>
      <c r="Z50" s="27"/>
      <c r="AA50" s="26">
        <f>O50+N50+L50+F50</f>
        <v>1774.92</v>
      </c>
    </row>
    <row r="51" spans="1:27" ht="33" x14ac:dyDescent="0.45">
      <c r="A51" s="29" t="s">
        <v>46</v>
      </c>
      <c r="B51" s="18" t="s">
        <v>113</v>
      </c>
      <c r="C51" s="28" t="s">
        <v>52</v>
      </c>
      <c r="D51" s="20" t="s">
        <v>114</v>
      </c>
      <c r="E51" s="20" t="s">
        <v>110</v>
      </c>
      <c r="F51" s="5">
        <v>1560</v>
      </c>
      <c r="G51" s="30">
        <v>1.8333333333333333</v>
      </c>
      <c r="H51" s="22">
        <v>0.29166666666666669</v>
      </c>
      <c r="I51" s="22">
        <v>0.5</v>
      </c>
      <c r="J51" s="22">
        <v>0.54999999999999993</v>
      </c>
      <c r="K51" s="22">
        <v>0.70833333333333337</v>
      </c>
      <c r="L51" s="5">
        <v>214.92</v>
      </c>
      <c r="M51" s="23"/>
      <c r="N51" s="23"/>
      <c r="O51" s="23"/>
      <c r="P51" s="23"/>
      <c r="Q51" s="23"/>
      <c r="R51" s="24">
        <f>((K51+L51+P51+N51+O51)/220*1.5)*Q51*24</f>
        <v>0</v>
      </c>
      <c r="S51" s="25">
        <f ca="1">(R51/S$8)*S$14</f>
        <v>0</v>
      </c>
      <c r="T51" s="23"/>
      <c r="U51" s="26">
        <f>(P51+L51+F51+O51)/30*T51</f>
        <v>0</v>
      </c>
      <c r="V51" s="23"/>
      <c r="W51" s="26">
        <f>(R51+P51+F51+L51+O51)/220*V51</f>
        <v>0</v>
      </c>
      <c r="X51" s="27"/>
      <c r="Y51" s="26">
        <f>(T51+R51+P51+O51+L51+F51)/30*X51</f>
        <v>0</v>
      </c>
      <c r="Z51" s="27"/>
      <c r="AA51" s="26">
        <f>O51+N51+L51+F51</f>
        <v>1774.92</v>
      </c>
    </row>
    <row r="52" spans="1:27" ht="33" x14ac:dyDescent="0.45">
      <c r="A52" s="4"/>
      <c r="B52" s="44"/>
      <c r="C52" s="4"/>
      <c r="D52" s="4"/>
      <c r="E52" s="4"/>
      <c r="F52" s="4"/>
      <c r="G52" s="4"/>
      <c r="H52" s="4"/>
      <c r="I52" s="4"/>
      <c r="J52" s="4"/>
      <c r="K52" s="4"/>
    </row>
    <row r="53" spans="1:27" ht="33" customHeight="1" x14ac:dyDescent="0.4">
      <c r="A53" s="6" t="s">
        <v>0</v>
      </c>
      <c r="B53" s="45" t="s">
        <v>1</v>
      </c>
      <c r="C53" s="45" t="s">
        <v>119</v>
      </c>
      <c r="D53" s="7" t="s">
        <v>120</v>
      </c>
      <c r="E53" s="7" t="s">
        <v>2</v>
      </c>
      <c r="F53" s="79" t="s">
        <v>121</v>
      </c>
      <c r="G53" s="9" t="s">
        <v>122</v>
      </c>
      <c r="H53" s="7" t="s">
        <v>123</v>
      </c>
      <c r="I53" s="7"/>
      <c r="J53" s="7"/>
      <c r="K53" s="7"/>
    </row>
    <row r="54" spans="1:27" s="69" customFormat="1" ht="41.25" customHeight="1" x14ac:dyDescent="0.45">
      <c r="A54" s="29" t="s">
        <v>38</v>
      </c>
      <c r="B54" s="75" t="s">
        <v>158</v>
      </c>
      <c r="C54" s="70">
        <v>44487</v>
      </c>
      <c r="D54" s="32" t="s">
        <v>179</v>
      </c>
      <c r="E54" s="71" t="s">
        <v>156</v>
      </c>
      <c r="F54" s="74">
        <v>128</v>
      </c>
      <c r="G54" s="73" t="s">
        <v>130</v>
      </c>
      <c r="H54" s="48" t="s">
        <v>130</v>
      </c>
      <c r="I54" s="67"/>
      <c r="J54" s="67"/>
      <c r="K54" s="48"/>
    </row>
    <row r="55" spans="1:27" ht="33" x14ac:dyDescent="0.45">
      <c r="A55" s="29" t="s">
        <v>38</v>
      </c>
      <c r="B55" s="46" t="s">
        <v>125</v>
      </c>
      <c r="C55" s="28" t="s">
        <v>126</v>
      </c>
      <c r="D55" s="32" t="s">
        <v>127</v>
      </c>
      <c r="E55" s="32" t="s">
        <v>128</v>
      </c>
      <c r="F55" s="47">
        <v>156</v>
      </c>
      <c r="G55" s="30" t="s">
        <v>129</v>
      </c>
      <c r="H55" s="48" t="s">
        <v>161</v>
      </c>
      <c r="I55" s="49"/>
      <c r="J55" s="49"/>
      <c r="K55" s="4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34.5" customHeight="1" x14ac:dyDescent="0.45">
      <c r="A56" s="4"/>
      <c r="B56" s="4"/>
      <c r="C56" s="4"/>
      <c r="D56" s="4"/>
      <c r="E56" s="4"/>
      <c r="F56" s="83" t="s">
        <v>131</v>
      </c>
      <c r="G56" s="50"/>
      <c r="H56" s="4"/>
      <c r="I56" s="4"/>
      <c r="J56" s="4"/>
      <c r="K56" s="4"/>
      <c r="L56" s="10" t="s">
        <v>124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39" customHeight="1" x14ac:dyDescent="0.45">
      <c r="A57" s="4"/>
      <c r="B57" s="4"/>
      <c r="C57" s="4"/>
      <c r="D57" s="4"/>
      <c r="E57" s="4"/>
      <c r="F57" s="83" t="s">
        <v>132</v>
      </c>
      <c r="G57" s="50"/>
      <c r="H57" s="4"/>
      <c r="I57" s="4"/>
      <c r="J57" s="4"/>
      <c r="K57" s="4"/>
      <c r="L57" s="72">
        <v>216</v>
      </c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</row>
    <row r="58" spans="1:27" ht="33" x14ac:dyDescent="0.45">
      <c r="A58" s="4"/>
      <c r="B58" s="4"/>
      <c r="C58" s="4"/>
      <c r="D58" s="4"/>
      <c r="E58" s="4"/>
      <c r="F58" s="83" t="s">
        <v>133</v>
      </c>
      <c r="G58" s="50"/>
      <c r="H58" s="4"/>
      <c r="I58" s="4"/>
      <c r="J58" s="4"/>
      <c r="K58" s="4"/>
      <c r="L58" s="5">
        <v>520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33" x14ac:dyDescent="0.45">
      <c r="A59" s="4"/>
      <c r="B59" s="4"/>
      <c r="C59" s="4"/>
      <c r="D59" s="4"/>
      <c r="E59" s="4"/>
      <c r="F59" s="83" t="s">
        <v>134</v>
      </c>
      <c r="G59" s="50"/>
      <c r="H59" s="4"/>
      <c r="I59" s="4"/>
      <c r="J59" s="4"/>
      <c r="K59" s="4"/>
      <c r="L59" s="4"/>
      <c r="M59" s="4"/>
      <c r="N59" s="4"/>
      <c r="O59" s="52" t="s">
        <v>178</v>
      </c>
      <c r="P59" s="52"/>
      <c r="Q59" s="54"/>
      <c r="T59" s="4"/>
      <c r="U59" s="4"/>
      <c r="V59" s="4"/>
      <c r="W59" s="4"/>
      <c r="X59" s="4"/>
      <c r="Y59" s="4"/>
      <c r="Z59" s="4"/>
      <c r="AA59" s="4"/>
    </row>
    <row r="60" spans="1:27" ht="33" x14ac:dyDescent="0.45">
      <c r="A60" s="4"/>
      <c r="B60" s="4"/>
      <c r="C60" s="4"/>
      <c r="D60" s="4"/>
      <c r="E60" s="4"/>
      <c r="F60" s="83" t="s">
        <v>132</v>
      </c>
      <c r="G60" s="5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33" x14ac:dyDescent="0.45">
      <c r="A61" s="4"/>
      <c r="B61" s="4"/>
      <c r="C61" s="4"/>
      <c r="D61" s="51"/>
      <c r="E61" s="51"/>
      <c r="F61" s="83" t="s">
        <v>133</v>
      </c>
      <c r="G61" s="5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V61" s="55"/>
      <c r="W61" s="56"/>
      <c r="X61" s="56"/>
      <c r="Y61" s="4"/>
      <c r="Z61" s="4"/>
      <c r="AA61" s="4"/>
    </row>
    <row r="62" spans="1:27" ht="45.75" x14ac:dyDescent="0.65">
      <c r="A62" s="4"/>
      <c r="B62" s="4"/>
      <c r="C62" s="4"/>
      <c r="D62" s="4"/>
      <c r="E62" s="4"/>
      <c r="F62" s="83" t="s">
        <v>135</v>
      </c>
      <c r="G62" s="50"/>
      <c r="H62" s="4"/>
      <c r="I62" s="4"/>
      <c r="J62" s="4"/>
      <c r="K62" s="4"/>
      <c r="L62" s="4"/>
      <c r="M62" s="4"/>
      <c r="N62" s="4"/>
      <c r="O62" s="4"/>
      <c r="P62" s="4"/>
      <c r="Q62" s="4"/>
      <c r="R62" s="59"/>
      <c r="S62" s="60"/>
      <c r="T62" s="61"/>
      <c r="U62" s="62"/>
      <c r="V62" s="63"/>
      <c r="W62" s="64"/>
      <c r="X62" s="64"/>
      <c r="Y62" s="59"/>
      <c r="Z62" s="59"/>
      <c r="AA62" s="59"/>
    </row>
    <row r="63" spans="1:27" ht="45.75" x14ac:dyDescent="0.65">
      <c r="A63" s="4"/>
      <c r="B63" s="4"/>
      <c r="C63" s="4"/>
      <c r="D63" s="4"/>
      <c r="E63" s="4"/>
      <c r="F63" s="83" t="s">
        <v>133</v>
      </c>
      <c r="G63" s="50"/>
      <c r="H63" s="4"/>
      <c r="I63" s="4"/>
      <c r="J63" s="4"/>
      <c r="K63" s="4"/>
      <c r="L63" s="4"/>
      <c r="M63" s="4"/>
      <c r="N63" s="4"/>
      <c r="O63" s="4"/>
      <c r="P63" s="4"/>
      <c r="Q63" s="4"/>
      <c r="R63" s="59"/>
      <c r="S63" s="59"/>
      <c r="T63" s="65"/>
      <c r="U63" s="66"/>
      <c r="V63" s="66"/>
      <c r="W63" s="66"/>
      <c r="X63" s="66"/>
      <c r="Y63" s="59"/>
      <c r="Z63" s="59"/>
      <c r="AA63" s="59"/>
    </row>
    <row r="64" spans="1:27" ht="45.75" x14ac:dyDescent="0.65">
      <c r="A64" s="4"/>
      <c r="B64" s="4"/>
      <c r="C64" s="4"/>
      <c r="D64" s="4"/>
      <c r="E64" s="4"/>
      <c r="F64" s="4"/>
      <c r="G64" s="50"/>
      <c r="H64" s="4"/>
      <c r="I64" s="4"/>
      <c r="J64" s="4"/>
      <c r="K64" s="4"/>
      <c r="L64" s="4"/>
      <c r="M64" s="4"/>
      <c r="N64" s="4"/>
      <c r="O64" s="4"/>
      <c r="P64" s="4"/>
      <c r="Q64" s="4"/>
      <c r="R64" s="65"/>
      <c r="S64" s="65"/>
      <c r="T64" s="65"/>
      <c r="U64" s="65"/>
      <c r="V64" s="65"/>
      <c r="W64" s="65"/>
      <c r="X64" s="65"/>
      <c r="Y64" s="59"/>
      <c r="Z64" s="59"/>
      <c r="AA64" s="59"/>
    </row>
    <row r="65" spans="1:27" ht="33" x14ac:dyDescent="0.45">
      <c r="A65" s="4"/>
      <c r="B65" s="4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52"/>
      <c r="P65" s="52"/>
      <c r="Q65" s="52"/>
      <c r="R65" s="57"/>
      <c r="S65" s="57"/>
      <c r="T65" s="57"/>
      <c r="U65" s="57"/>
      <c r="V65" s="57"/>
      <c r="W65" s="57"/>
      <c r="X65" s="58"/>
      <c r="Y65" s="4"/>
      <c r="Z65" s="4"/>
      <c r="AA65" s="4"/>
    </row>
    <row r="66" spans="1:27" ht="33" x14ac:dyDescent="0.45">
      <c r="A66" s="4"/>
      <c r="B66" s="4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53"/>
      <c r="R66" s="57"/>
      <c r="S66" s="57"/>
      <c r="T66" s="57"/>
      <c r="U66" s="57"/>
      <c r="V66" s="57"/>
      <c r="W66" s="57"/>
      <c r="X66" s="57"/>
      <c r="Y66" s="4"/>
      <c r="Z66" s="4"/>
      <c r="AA66" s="4"/>
    </row>
    <row r="67" spans="1:27" ht="45.75" x14ac:dyDescent="0.65">
      <c r="A67" s="4"/>
      <c r="B67" s="4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9"/>
      <c r="Q67" s="59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33" x14ac:dyDescent="0.45">
      <c r="A68" s="4"/>
      <c r="B68" s="4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27" ht="33" x14ac:dyDescent="0.45">
      <c r="A69" s="4"/>
      <c r="B69" s="44"/>
      <c r="C69" s="4"/>
      <c r="D69" s="4"/>
      <c r="E69" s="4"/>
      <c r="F69" s="4"/>
      <c r="G69" s="4"/>
      <c r="H69" s="4"/>
      <c r="I69" s="4"/>
      <c r="J69" s="4"/>
      <c r="K69" s="4"/>
    </row>
    <row r="70" spans="1:27" ht="33" x14ac:dyDescent="0.45">
      <c r="A70" s="4"/>
      <c r="B70" s="44"/>
      <c r="C70" s="4"/>
      <c r="D70" s="4"/>
      <c r="E70" s="4"/>
      <c r="F70" s="4"/>
      <c r="G70" s="4"/>
      <c r="H70" s="4"/>
      <c r="I70" s="4"/>
      <c r="J70" s="4"/>
      <c r="K70" s="4"/>
    </row>
    <row r="71" spans="1:27" ht="33" x14ac:dyDescent="0.45">
      <c r="A71" s="4"/>
      <c r="B71" s="44"/>
      <c r="C71" s="4"/>
      <c r="D71" s="4"/>
      <c r="E71" s="4"/>
      <c r="F71" s="4"/>
      <c r="G71" s="4"/>
      <c r="H71" s="4"/>
      <c r="I71" s="4"/>
      <c r="J71" s="4"/>
      <c r="K71" s="4"/>
    </row>
    <row r="72" spans="1:27" ht="33" x14ac:dyDescent="0.45">
      <c r="A72" s="4"/>
      <c r="B72" s="4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27" ht="33" x14ac:dyDescent="0.45">
      <c r="A73" s="4"/>
      <c r="B73" s="44"/>
      <c r="C73" s="4"/>
      <c r="D73" s="4"/>
      <c r="E73" s="4"/>
      <c r="G73" s="4"/>
      <c r="H73" s="4"/>
      <c r="I73" s="4"/>
      <c r="J73" s="4"/>
      <c r="K73" s="4"/>
      <c r="L73" s="4"/>
      <c r="M73" s="4"/>
    </row>
  </sheetData>
  <mergeCells count="2">
    <mergeCell ref="I7:J7"/>
    <mergeCell ref="A6:J6"/>
  </mergeCells>
  <conditionalFormatting sqref="D48 D22 D24:D42 D7:D20">
    <cfRule type="duplicateValues" dxfId="5" priority="5"/>
  </conditionalFormatting>
  <conditionalFormatting sqref="D49">
    <cfRule type="duplicateValues" dxfId="4" priority="4"/>
  </conditionalFormatting>
  <conditionalFormatting sqref="D50">
    <cfRule type="duplicateValues" dxfId="3" priority="3" stopIfTrue="1"/>
  </conditionalFormatting>
  <conditionalFormatting sqref="D51">
    <cfRule type="duplicateValues" dxfId="2" priority="6" stopIfTrue="1"/>
  </conditionalFormatting>
  <conditionalFormatting sqref="D53">
    <cfRule type="duplicateValues" dxfId="1" priority="2"/>
  </conditionalFormatting>
  <conditionalFormatting sqref="D21">
    <cfRule type="duplicateValues" dxfId="0" priority="1"/>
  </conditionalFormatting>
  <pageMargins left="0.82677165354330717" right="0.23622047244094491" top="0.78740157480314965" bottom="0.35433070866141736" header="0" footer="0.31496062992125984"/>
  <pageSetup paperSize="9" scale="20" orientation="landscape" r:id="rId1"/>
  <colBreaks count="1" manualBreakCount="1">
    <brk id="15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2021</vt:lpstr>
      <vt:lpstr>'SETEMBRO 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2021-12-02T19:14:58Z</cp:lastPrinted>
  <dcterms:created xsi:type="dcterms:W3CDTF">2021-10-04T11:47:02Z</dcterms:created>
  <dcterms:modified xsi:type="dcterms:W3CDTF">2021-12-10T17:49:02Z</dcterms:modified>
</cp:coreProperties>
</file>