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7\Desktop\SIGUS\2022\Dezembro\"/>
    </mc:Choice>
  </mc:AlternateContent>
  <bookViews>
    <workbookView xWindow="0" yWindow="0" windowWidth="25200" windowHeight="11895"/>
  </bookViews>
  <sheets>
    <sheet name="Gestão " sheetId="1" r:id="rId1"/>
    <sheet name="Controle de Convenção" sheetId="2" r:id="rId2"/>
  </sheets>
  <definedNames>
    <definedName name="_xlnm.Print_Area" localSheetId="0">'Gestão '!$A$1:$AI$166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2" i="1" l="1"/>
  <c r="V42" i="1"/>
  <c r="Z42" i="1"/>
  <c r="S44" i="1"/>
  <c r="V44" i="1"/>
  <c r="X44" i="1"/>
  <c r="Z44" i="1"/>
  <c r="X42" i="1" l="1"/>
  <c r="AB44" i="1"/>
  <c r="S61" i="1" l="1"/>
  <c r="Z61" i="1" s="1"/>
  <c r="V61" i="1"/>
  <c r="X61" i="1"/>
  <c r="O52" i="1" l="1"/>
  <c r="AB22" i="1" l="1"/>
  <c r="S21" i="1"/>
  <c r="V21" i="1"/>
  <c r="X21" i="1"/>
  <c r="Z21" i="1"/>
  <c r="S22" i="1"/>
  <c r="V22" i="1"/>
  <c r="Z22" i="1"/>
  <c r="X22" i="1" l="1"/>
  <c r="S58" i="1"/>
  <c r="X58" i="1" s="1"/>
  <c r="V58" i="1"/>
  <c r="AB58" i="1"/>
  <c r="S52" i="1"/>
  <c r="X52" i="1" s="1"/>
  <c r="V52" i="1"/>
  <c r="AB52" i="1"/>
  <c r="S33" i="1"/>
  <c r="X33" i="1" s="1"/>
  <c r="V33" i="1"/>
  <c r="AB33" i="1"/>
  <c r="AB8" i="1"/>
  <c r="V8" i="1"/>
  <c r="S8" i="1"/>
  <c r="X8" i="1" s="1"/>
  <c r="Z58" i="1" l="1"/>
  <c r="Z52" i="1"/>
  <c r="Z33" i="1"/>
  <c r="Z8" i="1"/>
  <c r="S67" i="1"/>
  <c r="X67" i="1" s="1"/>
  <c r="V67" i="1"/>
  <c r="AB67" i="1"/>
  <c r="Z67" i="1" l="1"/>
  <c r="S48" i="1"/>
  <c r="V48" i="1"/>
  <c r="Z48" i="1"/>
  <c r="AB48" i="1"/>
  <c r="X48" i="1" l="1"/>
  <c r="S12" i="1"/>
  <c r="V12" i="1"/>
  <c r="Z12" i="1"/>
  <c r="AB12" i="1"/>
  <c r="S20" i="1"/>
  <c r="Z20" i="1" s="1"/>
  <c r="V20" i="1"/>
  <c r="AB20" i="1"/>
  <c r="X12" i="1" l="1"/>
  <c r="X20" i="1"/>
  <c r="AB63" i="1"/>
  <c r="AB34" i="1"/>
  <c r="S59" i="1"/>
  <c r="Z59" i="1" s="1"/>
  <c r="V59" i="1"/>
  <c r="X59" i="1"/>
  <c r="S63" i="1"/>
  <c r="V63" i="1"/>
  <c r="Z63" i="1"/>
  <c r="S34" i="1"/>
  <c r="Z34" i="1" s="1"/>
  <c r="V34" i="1"/>
  <c r="X34" i="1"/>
  <c r="S28" i="1"/>
  <c r="V28" i="1"/>
  <c r="Z28" i="1"/>
  <c r="S38" i="1"/>
  <c r="Z38" i="1" s="1"/>
  <c r="V38" i="1"/>
  <c r="X38" i="1"/>
  <c r="S47" i="1"/>
  <c r="V47" i="1"/>
  <c r="Z47" i="1"/>
  <c r="S46" i="1"/>
  <c r="Z46" i="1" s="1"/>
  <c r="V46" i="1"/>
  <c r="AB21" i="1"/>
  <c r="X46" i="1" l="1"/>
  <c r="X47" i="1"/>
  <c r="X28" i="1"/>
  <c r="X63" i="1"/>
  <c r="O30" i="1"/>
  <c r="F8" i="2" l="1"/>
  <c r="D26" i="2"/>
  <c r="A60" i="2"/>
  <c r="B26" i="2"/>
  <c r="D8" i="2"/>
  <c r="B8" i="2"/>
  <c r="S65" i="1" l="1"/>
  <c r="Z65" i="1" s="1"/>
  <c r="V65" i="1"/>
  <c r="AB65" i="1"/>
  <c r="X65" i="1" l="1"/>
  <c r="S55" i="1"/>
  <c r="X55" i="1" s="1"/>
  <c r="V55" i="1"/>
  <c r="AB55" i="1"/>
  <c r="Z55" i="1" l="1"/>
  <c r="S39" i="1"/>
  <c r="X39" i="1" s="1"/>
  <c r="V39" i="1"/>
  <c r="Z39" i="1"/>
  <c r="AB39" i="1"/>
  <c r="S57" i="1"/>
  <c r="Z57" i="1" s="1"/>
  <c r="V57" i="1"/>
  <c r="AB57" i="1"/>
  <c r="AB50" i="1"/>
  <c r="S54" i="1"/>
  <c r="X54" i="1" s="1"/>
  <c r="V54" i="1"/>
  <c r="S50" i="1"/>
  <c r="X50" i="1" s="1"/>
  <c r="V50" i="1"/>
  <c r="AB32" i="1"/>
  <c r="S32" i="1"/>
  <c r="X32" i="1" s="1"/>
  <c r="V32" i="1"/>
  <c r="S18" i="1"/>
  <c r="X18" i="1" s="1"/>
  <c r="V18" i="1"/>
  <c r="S35" i="1"/>
  <c r="V35" i="1"/>
  <c r="S29" i="1"/>
  <c r="X29" i="1" s="1"/>
  <c r="V29" i="1"/>
  <c r="AB29" i="1"/>
  <c r="Z18" i="1" l="1"/>
  <c r="X57" i="1"/>
  <c r="Z54" i="1"/>
  <c r="Z50" i="1"/>
  <c r="Z32" i="1"/>
  <c r="X35" i="1"/>
  <c r="Z35" i="1"/>
  <c r="Z29" i="1"/>
  <c r="S60" i="1" l="1"/>
  <c r="X60" i="1" s="1"/>
  <c r="V60" i="1"/>
  <c r="AB60" i="1"/>
  <c r="S64" i="1"/>
  <c r="X64" i="1" s="1"/>
  <c r="V64" i="1"/>
  <c r="AB64" i="1"/>
  <c r="AB35" i="1"/>
  <c r="S11" i="1"/>
  <c r="X11" i="1" s="1"/>
  <c r="V11" i="1"/>
  <c r="S30" i="1"/>
  <c r="Z30" i="1" s="1"/>
  <c r="V30" i="1"/>
  <c r="AB42" i="1"/>
  <c r="AB41" i="1"/>
  <c r="AB66" i="1"/>
  <c r="AB68" i="1"/>
  <c r="AB9" i="1"/>
  <c r="AB62" i="1"/>
  <c r="AB24" i="1"/>
  <c r="AB27" i="1"/>
  <c r="AB45" i="1"/>
  <c r="AB18" i="1"/>
  <c r="AB49" i="1"/>
  <c r="AB11" i="1"/>
  <c r="AB30" i="1"/>
  <c r="AB10" i="1"/>
  <c r="AB23" i="1"/>
  <c r="AB25" i="1"/>
  <c r="AB15" i="1"/>
  <c r="AB13" i="1"/>
  <c r="AB46" i="1"/>
  <c r="AB19" i="1"/>
  <c r="AB37" i="1"/>
  <c r="AB53" i="1"/>
  <c r="AB56" i="1"/>
  <c r="AB54" i="1"/>
  <c r="AB51" i="1"/>
  <c r="AB40" i="1"/>
  <c r="AB59" i="1"/>
  <c r="AB28" i="1"/>
  <c r="AB38" i="1"/>
  <c r="AB17" i="1"/>
  <c r="AB31" i="1"/>
  <c r="O36" i="1"/>
  <c r="S36" i="1" s="1"/>
  <c r="V36" i="1"/>
  <c r="S66" i="1"/>
  <c r="V66" i="1"/>
  <c r="S45" i="1"/>
  <c r="V45" i="1"/>
  <c r="V19" i="1"/>
  <c r="S19" i="1"/>
  <c r="Z19" i="1" s="1"/>
  <c r="S49" i="1"/>
  <c r="X49" i="1" s="1"/>
  <c r="V49" i="1"/>
  <c r="S37" i="1"/>
  <c r="X37" i="1" s="1"/>
  <c r="S27" i="1"/>
  <c r="X27" i="1" s="1"/>
  <c r="V27" i="1"/>
  <c r="V68" i="1"/>
  <c r="S68" i="1"/>
  <c r="X68" i="1" s="1"/>
  <c r="V24" i="1"/>
  <c r="S24" i="1"/>
  <c r="Z24" i="1" s="1"/>
  <c r="V62" i="1"/>
  <c r="S62" i="1"/>
  <c r="Z62" i="1" s="1"/>
  <c r="V40" i="1"/>
  <c r="S40" i="1"/>
  <c r="Z40" i="1" s="1"/>
  <c r="V51" i="1"/>
  <c r="S51" i="1"/>
  <c r="Z51" i="1" s="1"/>
  <c r="V56" i="1"/>
  <c r="S56" i="1"/>
  <c r="Z56" i="1" s="1"/>
  <c r="V53" i="1"/>
  <c r="S53" i="1"/>
  <c r="Z53" i="1" s="1"/>
  <c r="V37" i="1"/>
  <c r="V13" i="1"/>
  <c r="S13" i="1"/>
  <c r="Z13" i="1" s="1"/>
  <c r="V15" i="1"/>
  <c r="S15" i="1"/>
  <c r="Z15" i="1" s="1"/>
  <c r="V16" i="1"/>
  <c r="O16" i="1"/>
  <c r="AB16" i="1" s="1"/>
  <c r="V14" i="1"/>
  <c r="O14" i="1"/>
  <c r="AB14" i="1" s="1"/>
  <c r="V9" i="1"/>
  <c r="S9" i="1"/>
  <c r="Z9" i="1" s="1"/>
  <c r="Z60" i="1" l="1"/>
  <c r="Z64" i="1"/>
  <c r="Z11" i="1"/>
  <c r="X30" i="1"/>
  <c r="AB36" i="1"/>
  <c r="Z36" i="1"/>
  <c r="X36" i="1"/>
  <c r="Z66" i="1"/>
  <c r="X66" i="1"/>
  <c r="Z45" i="1"/>
  <c r="X45" i="1"/>
  <c r="Z37" i="1"/>
  <c r="X19" i="1"/>
  <c r="Z49" i="1"/>
  <c r="Z27" i="1"/>
  <c r="X53" i="1"/>
  <c r="X13" i="1"/>
  <c r="Z68" i="1"/>
  <c r="X51" i="1"/>
  <c r="X40" i="1"/>
  <c r="X56" i="1"/>
  <c r="X9" i="1"/>
  <c r="X62" i="1"/>
  <c r="S14" i="1"/>
  <c r="S16" i="1"/>
  <c r="X24" i="1"/>
  <c r="X15" i="1"/>
  <c r="X16" i="1" l="1"/>
  <c r="Z16" i="1"/>
  <c r="X14" i="1"/>
  <c r="Z14" i="1"/>
  <c r="V25" i="1"/>
  <c r="S31" i="1"/>
  <c r="V23" i="1"/>
  <c r="V26" i="1"/>
  <c r="S41" i="1"/>
  <c r="V10" i="1"/>
  <c r="V41" i="1" l="1"/>
  <c r="S23" i="1"/>
  <c r="X23" i="1" s="1"/>
  <c r="Z41" i="1"/>
  <c r="X41" i="1"/>
  <c r="X31" i="1"/>
  <c r="Z31" i="1"/>
  <c r="V17" i="1"/>
  <c r="S26" i="1"/>
  <c r="S25" i="1"/>
  <c r="S17" i="1"/>
  <c r="AB26" i="1"/>
  <c r="V31" i="1"/>
  <c r="S10" i="1"/>
  <c r="Z23" i="1" l="1"/>
  <c r="X17" i="1"/>
  <c r="Z17" i="1"/>
  <c r="Z26" i="1"/>
  <c r="X26" i="1"/>
  <c r="X10" i="1"/>
  <c r="Z10" i="1"/>
  <c r="X25" i="1"/>
  <c r="Z25" i="1"/>
  <c r="T50" i="1"/>
  <c r="T39" i="1"/>
  <c r="T56" i="1"/>
  <c r="T41" i="1"/>
  <c r="T24" i="1"/>
  <c r="T32" i="1"/>
  <c r="T19" i="1"/>
  <c r="T26" i="1"/>
  <c r="T63" i="1"/>
  <c r="T11" i="1"/>
  <c r="T64" i="1"/>
  <c r="T60" i="1"/>
  <c r="T53" i="1"/>
  <c r="T10" i="1"/>
  <c r="T27" i="1"/>
  <c r="T59" i="1"/>
  <c r="T36" i="1"/>
  <c r="T29" i="1"/>
  <c r="T37" i="1"/>
  <c r="T35" i="1"/>
  <c r="T49" i="1"/>
  <c r="T28" i="1"/>
  <c r="T20" i="1"/>
  <c r="T57" i="1"/>
  <c r="T47" i="1"/>
  <c r="T34" i="1"/>
  <c r="T58" i="1"/>
  <c r="T22" i="1"/>
  <c r="T9" i="1"/>
  <c r="T54" i="1"/>
  <c r="T48" i="1"/>
  <c r="T52" i="1"/>
  <c r="T18" i="1"/>
  <c r="T40" i="1"/>
  <c r="T21" i="1"/>
  <c r="T62" i="1"/>
  <c r="T68" i="1"/>
  <c r="T12" i="1"/>
  <c r="T8" i="1"/>
  <c r="T16" i="1"/>
  <c r="T66" i="1"/>
  <c r="T55" i="1"/>
  <c r="T14" i="1"/>
  <c r="T30" i="1"/>
  <c r="T38" i="1"/>
  <c r="T31" i="1"/>
  <c r="T61" i="1"/>
  <c r="T46" i="1"/>
  <c r="T51" i="1"/>
  <c r="T23" i="1"/>
  <c r="T42" i="1"/>
  <c r="T45" i="1"/>
  <c r="T25" i="1"/>
  <c r="T65" i="1"/>
  <c r="T17" i="1"/>
  <c r="T33" i="1"/>
  <c r="T13" i="1"/>
  <c r="T44" i="1"/>
  <c r="T15" i="1"/>
</calcChain>
</file>

<file path=xl/sharedStrings.xml><?xml version="1.0" encoding="utf-8"?>
<sst xmlns="http://schemas.openxmlformats.org/spreadsheetml/2006/main" count="450" uniqueCount="297">
  <si>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</si>
  <si>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</si>
  <si>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</si>
  <si>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</si>
  <si>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</si>
  <si>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</si>
  <si>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</si>
  <si>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</si>
  <si>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</si>
  <si>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</si>
  <si>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</si>
  <si>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</si>
  <si>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</si>
  <si>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</si>
  <si>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</si>
  <si>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</si>
  <si>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</si>
  <si>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</si>
  <si>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</si>
  <si>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</si>
  <si>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</si>
  <si>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</si>
  <si>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</si>
  <si>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</si>
  <si>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</si>
  <si>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</si>
  <si>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</si>
  <si>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</si>
  <si>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</si>
  <si>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</si>
  <si>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</si>
  <si>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</si>
  <si>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</si>
  <si>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</si>
  <si>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</si>
  <si>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</si>
  <si>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</si>
  <si>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</si>
  <si>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</si>
  <si>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</si>
  <si>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</si>
  <si>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</si>
  <si>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</si>
  <si>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</si>
  <si>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</si>
  <si>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</si>
  <si>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</si>
  <si>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</si>
  <si>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</si>
  <si>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</si>
  <si>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</si>
  <si>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</si>
  <si>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</si>
  <si>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</si>
  <si>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</si>
  <si>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</si>
  <si>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</si>
  <si>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</si>
  <si>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</si>
  <si>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</si>
  <si>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</si>
  <si>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</si>
  <si>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</si>
  <si>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</si>
  <si>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</si>
  <si>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</si>
  <si>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</si>
  <si>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</si>
  <si>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</si>
  <si>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</si>
  <si>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971.475.401-15</t>
  </si>
  <si>
    <t xml:space="preserve">Lana Cristina Silva Nogueira </t>
  </si>
  <si>
    <t>TÉCNICO(A) DE ENFERMAGEM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</si>
  <si>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</si>
  <si>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</si>
  <si>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</si>
  <si>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</si>
  <si>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</si>
  <si>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</si>
  <si>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</si>
  <si>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</si>
  <si>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</si>
  <si>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</si>
  <si>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</si>
  <si>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</si>
  <si>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</si>
  <si>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</si>
  <si>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</si>
  <si>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</si>
  <si>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</si>
  <si>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</si>
  <si>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</si>
  <si>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 xml:space="preserve">AUXILIAR DE FARMÁRCIA 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</si>
  <si>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</si>
  <si>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</si>
  <si>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</si>
  <si>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</si>
  <si>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</si>
  <si>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</si>
  <si>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</si>
  <si>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</si>
  <si>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</si>
  <si>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</si>
  <si>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</si>
  <si>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</si>
  <si>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</si>
  <si>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</si>
  <si>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</si>
  <si>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</si>
  <si>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</si>
  <si>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</si>
  <si>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</si>
  <si>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</si>
  <si>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</si>
  <si>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</si>
  <si>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</si>
  <si>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</si>
  <si>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</si>
  <si>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</si>
  <si>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</si>
  <si>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</si>
  <si>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</si>
  <si>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</si>
  <si>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</si>
  <si>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</si>
  <si>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</si>
  <si>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</si>
  <si>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</si>
  <si>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</si>
  <si>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</si>
  <si>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</si>
  <si>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</si>
  <si>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</si>
  <si>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</si>
  <si>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</si>
  <si>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</si>
  <si>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</si>
  <si>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</si>
  <si>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</si>
  <si>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</si>
  <si>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</si>
  <si>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</si>
  <si>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</si>
  <si>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001.239.951-59</t>
  </si>
  <si>
    <t>Pollyana Alves de Freitas Lino</t>
  </si>
  <si>
    <t>TÉCNICO(A) DE ENFERMAGEM 12x36</t>
  </si>
  <si>
    <t>042.283.811-03</t>
  </si>
  <si>
    <t>Dias trabalhados</t>
  </si>
  <si>
    <t>Maria Flora Mattos Araújo</t>
  </si>
  <si>
    <t xml:space="preserve">NUTRICIONISTA </t>
  </si>
  <si>
    <t>064.629.561-60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</si>
  <si>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</si>
  <si>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</si>
  <si>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</si>
  <si>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</si>
  <si>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</si>
  <si>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</si>
  <si>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</si>
  <si>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 xml:space="preserve">TÉCNICO(A) DE ENFERMAGEM </t>
  </si>
  <si>
    <t>SUPERVISOR DE ATENDIMENTO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</si>
  <si>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</si>
  <si>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</si>
  <si>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</si>
  <si>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</si>
  <si>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</si>
  <si>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</si>
  <si>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</si>
  <si>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GRATIFICAÇÃO DE CARGO DE CHEFIA 10%</t>
  </si>
  <si>
    <t>077.779.911-16</t>
  </si>
  <si>
    <t xml:space="preserve">Thomas Augusto Marques </t>
  </si>
  <si>
    <t>Maria Eduarda Gomes Atahydes</t>
  </si>
  <si>
    <t>RESUMO DAS CONVENÇÕES</t>
  </si>
  <si>
    <t>PISO 2019</t>
  </si>
  <si>
    <t>PISO 2020</t>
  </si>
  <si>
    <t>R$ 2.750 Em média para 40 hs</t>
  </si>
  <si>
    <t>2 horas diárias 1.203,05 10h -  2 horas diárias 1.498,15 14h -  4 horas diárias 2.400,70 20h - 4 horas diárias 2.693,70 24h - 6 horas diárias 3.594,10 30h 6 horas diárias 3.895,65 34h - 6 horas diárias 4.125,30 36h - 8 horas diárias 4.796,05 - 40h - 8 horas diárias 5.090,10 44h</t>
  </si>
  <si>
    <t>44 horas semanais</t>
  </si>
  <si>
    <t>Horário diferenciado</t>
  </si>
  <si>
    <t>INSALUBRIDADE 20% do Piso</t>
  </si>
  <si>
    <t>INSALUBRIDADE 20% sob 1.107,00</t>
  </si>
  <si>
    <t xml:space="preserve"> GRATIFICAÇÃO POR ASSIDUIDADE E PONTUALIDADE SO PARA SINDICALIZADOS</t>
  </si>
  <si>
    <t>GRATIFICAÇÃO POR ASSIDUIDADE E PONTUALIDADE</t>
  </si>
  <si>
    <t>2 dias do salário exeto em novembro e dezembro que pagara 1 dia, para os Sindicalizados</t>
  </si>
  <si>
    <t>5% DO SALÁRIO base - TOLERÂNCIA DE 0:30 MIN POR MÊS</t>
  </si>
  <si>
    <t>2% DO SALÁRIO base - TOLERÂNCIA DE 0:30 MIN POR MÊS</t>
  </si>
  <si>
    <t>HORA EXTRA 50%</t>
  </si>
  <si>
    <t>HORA EXTRA 50% NAS PRIMEIRAS 2 E 100% NAS SUBSEQUENTES</t>
  </si>
  <si>
    <t>TRIENIO 3%, QUINQUENIO 5%</t>
  </si>
  <si>
    <t>Aos empregados de UTI e CTI adicional de enfermagem 20%</t>
  </si>
  <si>
    <t>Auxilio creche por 6 meses após retorno ao trabalho 20% do salario mínimo</t>
  </si>
  <si>
    <t>50% DO SALARIO MINIMO CRECHE</t>
  </si>
  <si>
    <t>Ausência por até 3 dias por ano para participar de cursos e concressos</t>
  </si>
  <si>
    <t>Ausência por até 8 dias por ano para participar de cursos e concressos, 2 dias para levar o filho de ate 6 anos no medico, e 3 dias para exames de prevenção ao cancer comprovado</t>
  </si>
  <si>
    <t>Almoço/café da manhã - janta e lanche para os plantonistas</t>
  </si>
  <si>
    <t>DATA BASE 01/04</t>
  </si>
  <si>
    <t>DATA BASE 01/06</t>
  </si>
  <si>
    <t>MÉDIAS DE SALÁRIO CATEGORIA NÃO MÉDICAS</t>
  </si>
  <si>
    <t>Piso 2019</t>
  </si>
  <si>
    <t xml:space="preserve">Assistente Social - R$ 2.700,00 para até 36 hs em GO  média nacional R$ 2.500,00 </t>
  </si>
  <si>
    <t>30 horas semanais</t>
  </si>
  <si>
    <t>INSALUBRIDADE 20% SOB 1080,00</t>
  </si>
  <si>
    <t>Psicologa - R$ 2.700,00 goias  e  R$ 2.600,00 média nacional</t>
  </si>
  <si>
    <t xml:space="preserve"> GRATIFICAÇÃO POR ASSIDUIDADE E PONTUALIDADE</t>
  </si>
  <si>
    <t>5% SOB O PISO SALÁRIO - TOLERÂNCIA DE 0:30 MIN POR MÊS</t>
  </si>
  <si>
    <t>TRIENIO 3%, QUINQUENIO 5% PARA OS FILIADOS AO SINFISIO</t>
  </si>
  <si>
    <t>ADICIONAL DE AMBIENTE FECHADO de UTI e CTI adicional de enfermagem 5% DO PISO</t>
  </si>
  <si>
    <t>Auxilio creche por 6 meses após retorno ao trabalho 20% do salário mínimo</t>
  </si>
  <si>
    <t>2 DIAS POR SEMENSTRE PARA LEVAR FILHO ATÉ 6 ANOS NO MÉDICO, 3 dias para filhos internados, e livre para participar de congressos</t>
  </si>
  <si>
    <t>GRATIFICAÇÃO SOB SALÁRIO BASE - 20% PARA CARGOS DE CHEFIA, 10% PARA UTI; Centro Cirúrgico; Unidade de Hemodiálise; Comissão de Controle e Estudo de Infecção Hospitalar – CCIH; Unidade de Quimioterapia; Equipes de Transplante de Órgãos; Pronto Socorroe CME. E 5% PARA OS QUE  exercem função em Psiquiatria</t>
  </si>
  <si>
    <t>Obs: Quando trabalhamos com vários sindicatos, para pagamento dos benefícios,  podemos adotar padronizar sempre prevalecendo a maior vantagem, ou Individual por categoria, ou Firmar acordo coletivo único para todas as categorias em comum acordo com todos os sindicatos envolvidos</t>
  </si>
  <si>
    <t>SINDICATO ENFERMEIROS COM SIND SAÚDE REGIÃO DE Quirinopolis</t>
  </si>
  <si>
    <t xml:space="preserve">SINDICATO FISIOTERAPEUTA COM SIND SAÚDE </t>
  </si>
  <si>
    <t>SINDICATO FARMACÊUTICA COM SIND SAÚDE</t>
  </si>
  <si>
    <t>SINDICATO NUTRICIONISTA COM SIND SAÚDE</t>
  </si>
  <si>
    <t>SINDICATO SAÚDE REGIÃO DE QUIRINÓPOLIS</t>
  </si>
  <si>
    <t>PISO 2021</t>
  </si>
  <si>
    <t>DATA BASE 01/05</t>
  </si>
  <si>
    <t>INSALUBRIDADE 20% SOB 1.194,03</t>
  </si>
  <si>
    <t>30 h R$ 2.215,38 - 36 hs R$ 2.659,18 - 44hs R$3.250,11</t>
  </si>
  <si>
    <t>INSALUBRIDADE 20% SOB 1194,03</t>
  </si>
  <si>
    <t>09/06/2022</t>
  </si>
  <si>
    <t xml:space="preserve">Michele Bezerra de Andrade </t>
  </si>
  <si>
    <t>828.513.661-57</t>
  </si>
  <si>
    <t>047.436.061-01</t>
  </si>
  <si>
    <t>Lindamara Meneguete Rezende Sousa</t>
  </si>
  <si>
    <t>ENFERMEIRA - CCIH</t>
  </si>
  <si>
    <t>ASSISTENTE ADMINISTRATIVO JUNIOR</t>
  </si>
  <si>
    <t>04/07/2022</t>
  </si>
  <si>
    <t>032.903.031-01</t>
  </si>
  <si>
    <t>14/07/2022</t>
  </si>
  <si>
    <t>04/04/2022</t>
  </si>
  <si>
    <t>028.132.431-08</t>
  </si>
  <si>
    <t>Lorraine Meccedo de Souza</t>
  </si>
  <si>
    <t>045.740.551-11</t>
  </si>
  <si>
    <t xml:space="preserve">Geovana Nunes Borges Guimarães </t>
  </si>
  <si>
    <t>708.213.411-89</t>
  </si>
  <si>
    <t>Stefany de Souza Ribeiro</t>
  </si>
  <si>
    <t>053.804.744-54</t>
  </si>
  <si>
    <t>Cristina Aparecida Coelho do Prado</t>
  </si>
  <si>
    <t xml:space="preserve">Suze Marques </t>
  </si>
  <si>
    <t>007.727.371-00</t>
  </si>
  <si>
    <t>036.856.096-10</t>
  </si>
  <si>
    <t>Cleonice Teixeira Raymundo</t>
  </si>
  <si>
    <t>585.543.941-00</t>
  </si>
  <si>
    <t xml:space="preserve">Arlete Andrade de Novaes Souza </t>
  </si>
  <si>
    <t>601.523.461-04</t>
  </si>
  <si>
    <t>AUXILIAR ADMINISTRATIVO</t>
  </si>
  <si>
    <t xml:space="preserve">AUXILIAR DE QUALIDADE </t>
  </si>
  <si>
    <t xml:space="preserve">Qualidade </t>
  </si>
  <si>
    <t>06/12/2021</t>
  </si>
  <si>
    <t>ENFERMEIRO(A)</t>
  </si>
  <si>
    <t xml:space="preserve">14 DIAS </t>
  </si>
  <si>
    <t>036.216.961-64</t>
  </si>
  <si>
    <t>24/08/2022</t>
  </si>
  <si>
    <t xml:space="preserve">Luciana Moreira Nascimento </t>
  </si>
  <si>
    <t>SESMT</t>
  </si>
  <si>
    <t>TÉCNICO SEGURANÇA DO TRABALHO</t>
  </si>
  <si>
    <t xml:space="preserve">Valéria Barcelos da Silva </t>
  </si>
  <si>
    <t xml:space="preserve">COORDENADORA DE ENFERMAGEM </t>
  </si>
  <si>
    <t>031.345.051-00</t>
  </si>
  <si>
    <t>064.398.991-98</t>
  </si>
  <si>
    <t xml:space="preserve">Alana Geovanna Araújo Menezes </t>
  </si>
  <si>
    <t xml:space="preserve">Daniela da Silva Rodrigues </t>
  </si>
  <si>
    <t>010.853.051-55</t>
  </si>
  <si>
    <t>01/09/2022</t>
  </si>
  <si>
    <t>Gabriela Andrade Venancio</t>
  </si>
  <si>
    <t>063.759.921-76</t>
  </si>
  <si>
    <t>034.746.781-40</t>
  </si>
  <si>
    <t>Natane Rosa Martins Veríssimo</t>
  </si>
  <si>
    <t xml:space="preserve">Farmacia </t>
  </si>
  <si>
    <t xml:space="preserve">FARMACÊUTICA </t>
  </si>
  <si>
    <t>006.571.801-14</t>
  </si>
  <si>
    <t>023.966.731-06</t>
  </si>
  <si>
    <t xml:space="preserve">Ana Paula Batista Pena </t>
  </si>
  <si>
    <t>GRATIFICAÇÃO DE CCIH 10%</t>
  </si>
  <si>
    <t>21 DIAS</t>
  </si>
  <si>
    <t xml:space="preserve">21 DIAS </t>
  </si>
  <si>
    <t xml:space="preserve">GRATIFICAÇÃO </t>
  </si>
  <si>
    <t xml:space="preserve">Rayssa Francyelle dos Santos Monteiro </t>
  </si>
  <si>
    <t>Paula Rodrigues Borges</t>
  </si>
  <si>
    <t>GESTORA DA LINHA DO CUIDADO</t>
  </si>
  <si>
    <t>010.930.584-12</t>
  </si>
  <si>
    <t>Alex Sandra dos Santos Souza</t>
  </si>
  <si>
    <t>Mayra Freitas Campos</t>
  </si>
  <si>
    <t>119.753.116-55</t>
  </si>
  <si>
    <t xml:space="preserve">Bruna Fidelis da Costa </t>
  </si>
  <si>
    <t xml:space="preserve">FISIOTERAPEUTA </t>
  </si>
  <si>
    <t>704.769.761-62</t>
  </si>
  <si>
    <t>01 DIA</t>
  </si>
  <si>
    <t xml:space="preserve">Liliam Fernandes da Silva </t>
  </si>
  <si>
    <t xml:space="preserve">ASSISTEBTE SOCIAL </t>
  </si>
  <si>
    <t>20/12/2022</t>
  </si>
  <si>
    <t>021.207.421-03</t>
  </si>
  <si>
    <t>Maiara Gomes da Silva</t>
  </si>
  <si>
    <t>036.746.231-10</t>
  </si>
  <si>
    <t xml:space="preserve">06 DIAS </t>
  </si>
  <si>
    <t xml:space="preserve">13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</si>
</sst>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26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NumberFormat="1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 applyAlignme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20" fontId="5" fillId="7" borderId="3" xfId="0" applyNumberFormat="1" applyFont="1" applyFill="1" applyBorder="1"/>
    <xf numFmtId="0" fontId="3" fillId="0" borderId="2" xfId="0" applyFont="1" applyBorder="1"/>
    <xf numFmtId="0" fontId="5" fillId="7" borderId="3" xfId="0" applyFont="1" applyFill="1" applyBorder="1"/>
    <xf numFmtId="20" fontId="5" fillId="0" borderId="2" xfId="0" applyNumberFormat="1" applyFont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NumberFormat="1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20" fontId="5" fillId="7" borderId="2" xfId="0" applyNumberFormat="1" applyFont="1" applyFill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9" fillId="7" borderId="0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7" borderId="0" xfId="0" applyFill="1"/>
    <xf numFmtId="0" fontId="0" fillId="0" borderId="12" xfId="0" applyBorder="1"/>
    <xf numFmtId="0" fontId="0" fillId="0" borderId="13" xfId="0" applyBorder="1"/>
    <xf numFmtId="0" fontId="15" fillId="11" borderId="1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39" fontId="15" fillId="9" borderId="14" xfId="1" applyNumberFormat="1" applyFont="1" applyFill="1" applyBorder="1" applyAlignment="1">
      <alignment horizontal="center" vertical="center" wrapText="1"/>
    </xf>
    <xf numFmtId="39" fontId="15" fillId="7" borderId="0" xfId="1" applyNumberFormat="1" applyFont="1" applyFill="1" applyAlignment="1">
      <alignment horizontal="center" vertical="center" wrapText="1"/>
    </xf>
    <xf numFmtId="39" fontId="15" fillId="9" borderId="2" xfId="1" applyNumberFormat="1" applyFont="1" applyFill="1" applyBorder="1" applyAlignment="1">
      <alignment horizontal="center" vertical="center" wrapText="1"/>
    </xf>
    <xf numFmtId="49" fontId="15" fillId="9" borderId="15" xfId="1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wrapText="1"/>
    </xf>
    <xf numFmtId="0" fontId="13" fillId="7" borderId="0" xfId="0" applyFont="1" applyFill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39" fontId="15" fillId="3" borderId="14" xfId="0" applyNumberFormat="1" applyFont="1" applyFill="1" applyBorder="1" applyAlignment="1">
      <alignment horizontal="center" vertical="center" wrapText="1"/>
    </xf>
    <xf numFmtId="39" fontId="15" fillId="7" borderId="0" xfId="0" applyNumberFormat="1" applyFont="1" applyFill="1" applyAlignment="1">
      <alignment horizontal="center" vertical="center" wrapText="1"/>
    </xf>
    <xf numFmtId="39" fontId="15" fillId="3" borderId="2" xfId="0" applyNumberFormat="1" applyFont="1" applyFill="1" applyBorder="1" applyAlignment="1">
      <alignment horizontal="center" vertical="center" wrapText="1"/>
    </xf>
    <xf numFmtId="39" fontId="15" fillId="3" borderId="15" xfId="1" applyNumberFormat="1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20" fontId="15" fillId="14" borderId="14" xfId="0" applyNumberFormat="1" applyFont="1" applyFill="1" applyBorder="1" applyAlignment="1">
      <alignment horizontal="center" vertical="center" wrapText="1"/>
    </xf>
    <xf numFmtId="20" fontId="15" fillId="7" borderId="0" xfId="0" applyNumberFormat="1" applyFont="1" applyFill="1" applyAlignment="1">
      <alignment horizontal="center" vertical="center" wrapText="1"/>
    </xf>
    <xf numFmtId="20" fontId="15" fillId="14" borderId="2" xfId="0" applyNumberFormat="1" applyFont="1" applyFill="1" applyBorder="1" applyAlignment="1">
      <alignment horizontal="center" vertical="center" wrapText="1"/>
    </xf>
    <xf numFmtId="20" fontId="15" fillId="7" borderId="15" xfId="0" applyNumberFormat="1" applyFont="1" applyFill="1" applyBorder="1" applyAlignment="1">
      <alignment horizontal="center" vertical="center" wrapText="1"/>
    </xf>
    <xf numFmtId="20" fontId="15" fillId="15" borderId="14" xfId="0" applyNumberFormat="1" applyFont="1" applyFill="1" applyBorder="1" applyAlignment="1">
      <alignment horizontal="center" vertical="center" wrapText="1"/>
    </xf>
    <xf numFmtId="20" fontId="15" fillId="15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7" borderId="0" xfId="0" applyFill="1" applyAlignment="1">
      <alignment wrapText="1"/>
    </xf>
    <xf numFmtId="0" fontId="13" fillId="9" borderId="2" xfId="0" applyFont="1" applyFill="1" applyBorder="1" applyAlignment="1">
      <alignment wrapText="1"/>
    </xf>
    <xf numFmtId="0" fontId="13" fillId="7" borderId="0" xfId="0" applyFont="1" applyFill="1" applyAlignment="1">
      <alignment wrapText="1"/>
    </xf>
    <xf numFmtId="0" fontId="13" fillId="7" borderId="15" xfId="0" applyFont="1" applyFill="1" applyBorder="1" applyAlignment="1">
      <alignment wrapText="1"/>
    </xf>
    <xf numFmtId="0" fontId="13" fillId="7" borderId="14" xfId="0" applyFont="1" applyFill="1" applyBorder="1" applyAlignment="1">
      <alignment wrapText="1"/>
    </xf>
    <xf numFmtId="0" fontId="15" fillId="16" borderId="2" xfId="0" applyFont="1" applyFill="1" applyBorder="1" applyAlignment="1">
      <alignment horizontal="center" vertical="center" wrapText="1"/>
    </xf>
    <xf numFmtId="0" fontId="15" fillId="16" borderId="15" xfId="0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center" wrapText="1"/>
    </xf>
    <xf numFmtId="0" fontId="15" fillId="7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7" xfId="0" applyFont="1" applyBorder="1" applyAlignment="1">
      <alignment wrapText="1"/>
    </xf>
    <xf numFmtId="20" fontId="0" fillId="0" borderId="0" xfId="0" applyNumberFormat="1"/>
    <xf numFmtId="0" fontId="13" fillId="11" borderId="2" xfId="0" applyFont="1" applyFill="1" applyBorder="1" applyAlignment="1">
      <alignment horizontal="center" wrapText="1"/>
    </xf>
    <xf numFmtId="0" fontId="0" fillId="0" borderId="18" xfId="0" applyBorder="1"/>
    <xf numFmtId="164" fontId="0" fillId="0" borderId="0" xfId="0" applyNumberFormat="1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7" xfId="0" applyBorder="1" applyAlignment="1">
      <alignment wrapText="1"/>
    </xf>
    <xf numFmtId="0" fontId="15" fillId="16" borderId="14" xfId="0" applyFont="1" applyFill="1" applyBorder="1" applyAlignment="1">
      <alignment horizontal="center" vertical="center" wrapText="1"/>
    </xf>
    <xf numFmtId="0" fontId="0" fillId="7" borderId="17" xfId="0" applyFill="1" applyBorder="1" applyAlignment="1">
      <alignment wrapText="1"/>
    </xf>
    <xf numFmtId="0" fontId="13" fillId="7" borderId="0" xfId="0" applyFont="1" applyFill="1"/>
    <xf numFmtId="0" fontId="0" fillId="0" borderId="17" xfId="0" applyBorder="1"/>
    <xf numFmtId="0" fontId="0" fillId="0" borderId="16" xfId="0" applyBorder="1"/>
    <xf numFmtId="44" fontId="0" fillId="0" borderId="0" xfId="2" applyFont="1"/>
    <xf numFmtId="0" fontId="18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10" borderId="2" xfId="0" applyFont="1" applyFill="1" applyBorder="1" applyAlignment="1">
      <alignment horizontal="left" vertical="center"/>
    </xf>
    <xf numFmtId="14" fontId="5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/>
    </xf>
    <xf numFmtId="44" fontId="5" fillId="7" borderId="2" xfId="2" applyFont="1" applyFill="1" applyBorder="1" applyAlignment="1">
      <alignment vertical="center"/>
    </xf>
    <xf numFmtId="20" fontId="5" fillId="7" borderId="2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14" fontId="5" fillId="7" borderId="0" xfId="0" applyNumberFormat="1" applyFont="1" applyFill="1" applyBorder="1" applyAlignment="1">
      <alignment horizontal="center" vertical="center"/>
    </xf>
    <xf numFmtId="49" fontId="8" fillId="7" borderId="0" xfId="0" applyNumberFormat="1" applyFont="1" applyFill="1" applyBorder="1" applyAlignment="1">
      <alignment vertical="center"/>
    </xf>
    <xf numFmtId="44" fontId="5" fillId="7" borderId="0" xfId="2" applyFont="1" applyFill="1" applyBorder="1" applyAlignment="1">
      <alignment vertical="center"/>
    </xf>
    <xf numFmtId="20" fontId="5" fillId="7" borderId="0" xfId="0" applyNumberFormat="1" applyFont="1" applyFill="1" applyBorder="1" applyAlignment="1">
      <alignment vertical="center"/>
    </xf>
    <xf numFmtId="166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44" fontId="5" fillId="7" borderId="4" xfId="2" applyFont="1" applyFill="1" applyBorder="1"/>
    <xf numFmtId="0" fontId="5" fillId="7" borderId="2" xfId="3" applyFont="1" applyFill="1" applyBorder="1" applyAlignment="1">
      <alignment horizontal="center" vertical="center"/>
    </xf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4" fontId="19" fillId="7" borderId="2" xfId="3" applyNumberFormat="1" applyFont="1" applyFill="1" applyBorder="1" applyAlignment="1">
      <alignment horizontal="center" vertical="center"/>
    </xf>
    <xf numFmtId="0" fontId="5" fillId="7" borderId="2" xfId="3" applyFont="1" applyFill="1" applyBorder="1" applyAlignment="1">
      <alignment horizontal="left" vertical="center"/>
    </xf>
    <xf numFmtId="46" fontId="5" fillId="0" borderId="2" xfId="0" applyNumberFormat="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7" fillId="0" borderId="19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</cellXfs>
  <cellStyles count="7">
    <cellStyle name="Célula de Verificação" xfId="3" builtinId="23"/>
    <cellStyle name="Moeda" xfId="2" builtinId="4"/>
    <cellStyle name="Moeda 2" xfId="6"/>
    <cellStyle name="Normal" xfId="0" builtinId="0"/>
    <cellStyle name="Normal 2" xfId="4"/>
    <cellStyle name="Vírgula" xfId="1" builtinId="3"/>
    <cellStyle name="Vírgula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202046</xdr:rowOff>
    </xdr:from>
    <xdr:to>
      <xdr:col>11</xdr:col>
      <xdr:colOff>2222500</xdr:colOff>
      <xdr:row>3</xdr:row>
      <xdr:rowOff>55574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0455"/>
          <a:ext cx="36339318" cy="559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4"/>
  <sheetViews>
    <sheetView tabSelected="1" topLeftCell="A52" zoomScale="33" zoomScaleNormal="33" zoomScaleSheetLayoutView="10" workbookViewId="0">
      <selection activeCell="D82" sqref="D82"/>
    </sheetView>
  </sheetViews>
  <sheetFormatPr defaultColWidth="48.7109375" defaultRowHeight="43.5" customHeight="1" x14ac:dyDescent="0.4"/>
  <cols>
    <col min="1" max="1" width="37.5703125" style="1" customWidth="1"/>
    <col min="2" max="2" width="46.140625" style="1" customWidth="1"/>
    <col min="3" max="3" width="46.7109375" style="1" customWidth="1"/>
    <col min="4" max="4" width="103.5703125" style="1" customWidth="1"/>
    <col min="5" max="5" width="99.7109375" style="1" customWidth="1"/>
    <col min="6" max="6" width="33.28515625" style="1" customWidth="1"/>
    <col min="7" max="7" width="29.85546875" style="1" customWidth="1"/>
    <col min="8" max="8" width="30.140625" style="1" customWidth="1"/>
    <col min="9" max="9" width="29.140625" style="1" customWidth="1"/>
    <col min="10" max="10" width="25.42578125" style="1" customWidth="1"/>
    <col min="11" max="11" width="29.85546875" style="1" customWidth="1"/>
    <col min="12" max="12" width="40.28515625" style="1" customWidth="1"/>
    <col min="13" max="13" width="57.140625" style="1" customWidth="1"/>
    <col min="14" max="14" width="42.42578125" style="1" customWidth="1"/>
    <col min="15" max="15" width="63.85546875" style="1" customWidth="1"/>
    <col min="16" max="16" width="45.5703125" style="1" customWidth="1"/>
    <col min="17" max="17" width="32.5703125" style="1" customWidth="1"/>
    <col min="18" max="18" width="33.28515625" style="1" customWidth="1"/>
    <col min="19" max="19" width="41.5703125" style="1" customWidth="1"/>
    <col min="20" max="20" width="38.42578125" style="1" customWidth="1"/>
    <col min="21" max="21" width="28" style="1" customWidth="1"/>
    <col min="22" max="22" width="21.42578125" style="1" customWidth="1"/>
    <col min="23" max="23" width="26.140625" style="1" customWidth="1"/>
    <col min="24" max="24" width="29" style="1" customWidth="1"/>
    <col min="25" max="25" width="33" style="1" customWidth="1"/>
    <col min="26" max="26" width="33.7109375" style="1" customWidth="1"/>
    <col min="27" max="27" width="33" style="1" customWidth="1"/>
    <col min="28" max="28" width="38.28515625" style="1" customWidth="1"/>
    <col min="29" max="29" width="48.7109375" style="1"/>
    <col min="30" max="59" width="48.7109375" style="2"/>
    <col min="60" max="16384" width="48.7109375" style="1"/>
  </cols>
  <sheetData>
    <row r="1" spans="1:59" s="2" customFormat="1" ht="43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59" ht="43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59" ht="409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59" ht="33.7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82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59" ht="3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83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59" ht="58.5" customHeight="1" x14ac:dyDescent="0.45">
      <c r="A6" s="169" t="s">
        <v>95</v>
      </c>
      <c r="B6" s="169"/>
      <c r="C6" s="169"/>
      <c r="D6" s="169"/>
      <c r="E6" s="169"/>
      <c r="F6" s="169"/>
      <c r="G6" s="169"/>
      <c r="H6" s="169"/>
      <c r="I6" s="169"/>
      <c r="J6" s="169"/>
      <c r="K6" s="44"/>
      <c r="L6" s="44"/>
      <c r="M6" s="5">
        <v>1194.03</v>
      </c>
      <c r="N6" s="4" t="s">
        <v>84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59" ht="123" customHeight="1" x14ac:dyDescent="0.4">
      <c r="A7" s="6" t="s">
        <v>78</v>
      </c>
      <c r="B7" s="7" t="s">
        <v>0</v>
      </c>
      <c r="C7" s="43" t="s">
        <v>79</v>
      </c>
      <c r="D7" s="7" t="s">
        <v>77</v>
      </c>
      <c r="E7" s="7" t="s">
        <v>80</v>
      </c>
      <c r="F7" s="8" t="s">
        <v>81</v>
      </c>
      <c r="G7" s="9" t="s">
        <v>85</v>
      </c>
      <c r="H7" s="7" t="s">
        <v>86</v>
      </c>
      <c r="I7" s="167" t="s">
        <v>87</v>
      </c>
      <c r="J7" s="168"/>
      <c r="K7" s="7" t="s">
        <v>88</v>
      </c>
      <c r="L7" s="7" t="s">
        <v>117</v>
      </c>
      <c r="M7" s="10" t="s">
        <v>1</v>
      </c>
      <c r="N7" s="11" t="s">
        <v>89</v>
      </c>
      <c r="O7" s="11" t="s">
        <v>90</v>
      </c>
      <c r="P7" s="12" t="s">
        <v>2</v>
      </c>
      <c r="Q7" s="13" t="s">
        <v>3</v>
      </c>
      <c r="R7" s="45" t="s">
        <v>4</v>
      </c>
      <c r="S7" s="13" t="s">
        <v>5</v>
      </c>
      <c r="T7" s="13" t="s">
        <v>6</v>
      </c>
      <c r="U7" s="14" t="s">
        <v>75</v>
      </c>
      <c r="V7" s="13" t="s">
        <v>7</v>
      </c>
      <c r="W7" s="46" t="s">
        <v>8</v>
      </c>
      <c r="X7" s="13" t="s">
        <v>7</v>
      </c>
      <c r="Y7" s="15" t="s">
        <v>76</v>
      </c>
      <c r="Z7" s="13" t="s">
        <v>7</v>
      </c>
      <c r="AA7" s="16" t="s">
        <v>9</v>
      </c>
      <c r="AB7" s="41" t="s">
        <v>10</v>
      </c>
    </row>
    <row r="8" spans="1:59" s="159" customFormat="1" ht="48.75" customHeight="1" x14ac:dyDescent="0.45">
      <c r="A8" s="17" t="s">
        <v>41</v>
      </c>
      <c r="B8" s="158" t="s">
        <v>260</v>
      </c>
      <c r="C8" s="161">
        <v>44805</v>
      </c>
      <c r="D8" s="162" t="s">
        <v>261</v>
      </c>
      <c r="E8" s="162" t="s">
        <v>91</v>
      </c>
      <c r="F8" s="5">
        <v>1212</v>
      </c>
      <c r="G8" s="30">
        <v>1.8333333333333333</v>
      </c>
      <c r="H8" s="61">
        <v>0.29166666666666669</v>
      </c>
      <c r="I8" s="61">
        <v>0.5</v>
      </c>
      <c r="J8" s="61">
        <v>0.54999999999999993</v>
      </c>
      <c r="K8" s="61">
        <v>0.70833333333333337</v>
      </c>
      <c r="L8" s="61"/>
      <c r="M8" s="5">
        <v>242.4</v>
      </c>
      <c r="N8" s="49"/>
      <c r="O8" s="33"/>
      <c r="P8" s="33"/>
      <c r="Q8" s="23"/>
      <c r="R8" s="23"/>
      <c r="S8" s="24">
        <f t="shared" ref="S8:S20" si="0">((K8+M8+Q8+O8+P8)/220*1.5)*R8*24</f>
        <v>0</v>
      </c>
      <c r="T8" s="25">
        <f ca="1">(S8/#REF!)*T$15</f>
        <v>0</v>
      </c>
      <c r="U8" s="23"/>
      <c r="V8" s="26">
        <f t="shared" ref="V8:V20" si="1">(Q8+M8+F8+P8)/30*U8</f>
        <v>0</v>
      </c>
      <c r="W8" s="23"/>
      <c r="X8" s="26">
        <f t="shared" ref="X8:X20" si="2">(S8+Q8+F8+M8+P8)/220*W8</f>
        <v>0</v>
      </c>
      <c r="Y8" s="27"/>
      <c r="Z8" s="26">
        <f t="shared" ref="Z8:Z20" si="3">(U8+S8+Q8+P8+M8+F8)/30*Y8</f>
        <v>0</v>
      </c>
      <c r="AA8" s="27"/>
      <c r="AB8" s="26">
        <f t="shared" ref="AB8:AB22" si="4">P8+O8+M8+F8</f>
        <v>1454.4</v>
      </c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</row>
    <row r="9" spans="1:59" ht="43.5" customHeight="1" x14ac:dyDescent="0.45">
      <c r="A9" s="29" t="s">
        <v>37</v>
      </c>
      <c r="B9" s="18" t="s">
        <v>245</v>
      </c>
      <c r="C9" s="28" t="s">
        <v>38</v>
      </c>
      <c r="D9" s="20" t="s">
        <v>39</v>
      </c>
      <c r="E9" s="20" t="s">
        <v>40</v>
      </c>
      <c r="F9" s="5">
        <v>3250.11</v>
      </c>
      <c r="G9" s="21">
        <v>1.8333333333333333</v>
      </c>
      <c r="H9" s="22">
        <v>0.29166666666666669</v>
      </c>
      <c r="I9" s="22">
        <v>0.5</v>
      </c>
      <c r="J9" s="22">
        <v>0.54999999999999993</v>
      </c>
      <c r="K9" s="22">
        <v>0.70833333333333337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(S9/#REF!)*T$15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 t="shared" si="4"/>
        <v>3492.51</v>
      </c>
    </row>
    <row r="10" spans="1:59" ht="48" customHeight="1" x14ac:dyDescent="0.45">
      <c r="A10" s="17" t="s">
        <v>41</v>
      </c>
      <c r="B10" s="19" t="s">
        <v>98</v>
      </c>
      <c r="C10" s="19">
        <v>44509</v>
      </c>
      <c r="D10" s="20" t="s">
        <v>96</v>
      </c>
      <c r="E10" s="20" t="s">
        <v>92</v>
      </c>
      <c r="F10" s="5">
        <v>1212</v>
      </c>
      <c r="G10" s="21">
        <v>1.8333333333333333</v>
      </c>
      <c r="H10" s="22">
        <v>0.29166666666666669</v>
      </c>
      <c r="I10" s="22">
        <v>0.45833333333333331</v>
      </c>
      <c r="J10" s="22">
        <v>0.5083333333333333</v>
      </c>
      <c r="K10" s="22">
        <v>0.70833333333333337</v>
      </c>
      <c r="L10" s="22"/>
      <c r="M10" s="5">
        <v>242.4</v>
      </c>
      <c r="N10" s="23"/>
      <c r="O10" s="23"/>
      <c r="P10" s="23"/>
      <c r="Q10" s="23"/>
      <c r="R10" s="61"/>
      <c r="S10" s="24">
        <f t="shared" si="0"/>
        <v>0</v>
      </c>
      <c r="T10" s="25">
        <f ca="1">(S10/#REF!)*T$15</f>
        <v>0</v>
      </c>
      <c r="U10" s="23"/>
      <c r="V10" s="26">
        <f t="shared" si="1"/>
        <v>0</v>
      </c>
      <c r="W10" s="27"/>
      <c r="X10" s="26">
        <f t="shared" si="2"/>
        <v>0</v>
      </c>
      <c r="Y10" s="27"/>
      <c r="Z10" s="26">
        <f t="shared" si="3"/>
        <v>0</v>
      </c>
      <c r="AA10" s="27"/>
      <c r="AB10" s="26">
        <f t="shared" si="4"/>
        <v>1454.4</v>
      </c>
    </row>
    <row r="11" spans="1:59" ht="48" customHeight="1" x14ac:dyDescent="0.45">
      <c r="A11" s="29" t="s">
        <v>31</v>
      </c>
      <c r="B11" s="18" t="s">
        <v>51</v>
      </c>
      <c r="C11" s="28" t="s">
        <v>35</v>
      </c>
      <c r="D11" s="20" t="s">
        <v>52</v>
      </c>
      <c r="E11" s="20" t="s">
        <v>34</v>
      </c>
      <c r="F11" s="5">
        <v>2600</v>
      </c>
      <c r="G11" s="30">
        <v>1.25</v>
      </c>
      <c r="H11" s="61">
        <v>0.29166666666666669</v>
      </c>
      <c r="I11" s="61">
        <v>0.41666666666666669</v>
      </c>
      <c r="J11" s="61">
        <v>0.42708333333333331</v>
      </c>
      <c r="K11" s="61">
        <v>0.55208333333333337</v>
      </c>
      <c r="L11" s="61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(S11/#REF!)*T$15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2842.4</v>
      </c>
    </row>
    <row r="12" spans="1:59" ht="43.5" customHeight="1" x14ac:dyDescent="0.45">
      <c r="A12" s="29" t="s">
        <v>129</v>
      </c>
      <c r="B12" s="64" t="s">
        <v>243</v>
      </c>
      <c r="C12" s="19">
        <v>44768</v>
      </c>
      <c r="D12" s="20" t="s">
        <v>244</v>
      </c>
      <c r="E12" s="20" t="s">
        <v>145</v>
      </c>
      <c r="F12" s="5">
        <v>1277</v>
      </c>
      <c r="G12" s="30">
        <v>1.8333333333333333</v>
      </c>
      <c r="H12" s="22">
        <v>0.29166666666666669</v>
      </c>
      <c r="I12" s="22">
        <v>0.5</v>
      </c>
      <c r="J12" s="22">
        <v>0.54166666666666663</v>
      </c>
      <c r="K12" s="22">
        <v>0.70833333333333337</v>
      </c>
      <c r="L12" s="48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(S12/#REF!)*T$15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1519.4</v>
      </c>
    </row>
    <row r="13" spans="1:59" ht="43.5" customHeight="1" x14ac:dyDescent="0.45">
      <c r="A13" s="29" t="s">
        <v>54</v>
      </c>
      <c r="B13" s="18" t="s">
        <v>163</v>
      </c>
      <c r="C13" s="28" t="s">
        <v>160</v>
      </c>
      <c r="D13" s="20" t="s">
        <v>164</v>
      </c>
      <c r="E13" s="20" t="s">
        <v>55</v>
      </c>
      <c r="F13" s="5">
        <v>1212</v>
      </c>
      <c r="G13" s="30">
        <v>1.8333333333333333</v>
      </c>
      <c r="H13" s="22">
        <v>0.29166666666666669</v>
      </c>
      <c r="I13" s="22">
        <v>0.45833333333333331</v>
      </c>
      <c r="J13" s="22">
        <v>0.5083333333333333</v>
      </c>
      <c r="K13" s="22">
        <v>0.70833333333333337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(S13/#REF!)*T$15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1454.4</v>
      </c>
    </row>
    <row r="14" spans="1:59" ht="43.5" customHeight="1" x14ac:dyDescent="0.45">
      <c r="A14" s="29" t="s">
        <v>41</v>
      </c>
      <c r="B14" s="18" t="s">
        <v>42</v>
      </c>
      <c r="C14" s="19">
        <v>44357</v>
      </c>
      <c r="D14" s="20" t="s">
        <v>43</v>
      </c>
      <c r="E14" s="20" t="s">
        <v>44</v>
      </c>
      <c r="F14" s="5">
        <v>5090.05</v>
      </c>
      <c r="G14" s="30">
        <v>1.8333333333333333</v>
      </c>
      <c r="H14" s="22">
        <v>0.29166666666666669</v>
      </c>
      <c r="I14" s="22">
        <v>0.5</v>
      </c>
      <c r="J14" s="22">
        <v>0.54999999999999993</v>
      </c>
      <c r="K14" s="22">
        <v>0.70833333333333337</v>
      </c>
      <c r="L14" s="22"/>
      <c r="M14" s="5">
        <v>242.4</v>
      </c>
      <c r="N14" s="23" t="s">
        <v>45</v>
      </c>
      <c r="O14" s="34">
        <f>F14*2%</f>
        <v>101.801</v>
      </c>
      <c r="P14" s="23"/>
      <c r="Q14" s="23"/>
      <c r="R14" s="23"/>
      <c r="S14" s="24">
        <f t="shared" si="0"/>
        <v>0</v>
      </c>
      <c r="T14" s="25">
        <f ca="1">(S14/#REF!)*T$15</f>
        <v>0</v>
      </c>
      <c r="U14" s="23"/>
      <c r="V14" s="26">
        <f t="shared" si="1"/>
        <v>0</v>
      </c>
      <c r="W14" s="23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5434.2510000000002</v>
      </c>
    </row>
    <row r="15" spans="1:59" ht="43.5" customHeight="1" x14ac:dyDescent="0.45">
      <c r="A15" s="29" t="s">
        <v>54</v>
      </c>
      <c r="B15" s="18" t="s">
        <v>56</v>
      </c>
      <c r="C15" s="28" t="s">
        <v>20</v>
      </c>
      <c r="D15" s="20" t="s">
        <v>57</v>
      </c>
      <c r="E15" s="20" t="s">
        <v>55</v>
      </c>
      <c r="F15" s="5">
        <v>1212</v>
      </c>
      <c r="G15" s="30">
        <v>1.8333333333333333</v>
      </c>
      <c r="H15" s="22">
        <v>0.27083333333333331</v>
      </c>
      <c r="I15" s="22">
        <v>0.5</v>
      </c>
      <c r="J15" s="22">
        <v>0.54999999999999993</v>
      </c>
      <c r="K15" s="22">
        <v>0.6875</v>
      </c>
      <c r="L15" s="22"/>
      <c r="M15" s="5">
        <v>242.4</v>
      </c>
      <c r="N15" s="23"/>
      <c r="O15" s="23"/>
      <c r="P15" s="23"/>
      <c r="Q15" s="23"/>
      <c r="R15" s="23"/>
      <c r="S15" s="24">
        <f t="shared" si="0"/>
        <v>0</v>
      </c>
      <c r="T15" s="25">
        <f ca="1">(S15/#REF!)*T$15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1454.4</v>
      </c>
    </row>
    <row r="16" spans="1:59" ht="43.5" customHeight="1" x14ac:dyDescent="0.45">
      <c r="A16" s="29" t="s">
        <v>31</v>
      </c>
      <c r="B16" s="18" t="s">
        <v>48</v>
      </c>
      <c r="C16" s="28" t="s">
        <v>49</v>
      </c>
      <c r="D16" s="20" t="s">
        <v>50</v>
      </c>
      <c r="E16" s="20" t="s">
        <v>46</v>
      </c>
      <c r="F16" s="5">
        <v>2782</v>
      </c>
      <c r="G16" s="30">
        <v>1.25</v>
      </c>
      <c r="H16" s="61">
        <v>0.54166666666666663</v>
      </c>
      <c r="I16" s="61">
        <v>0.66666666666666663</v>
      </c>
      <c r="J16" s="61">
        <v>0.67708333333333337</v>
      </c>
      <c r="K16" s="61">
        <v>0.79166666666666663</v>
      </c>
      <c r="L16" s="61"/>
      <c r="M16" s="5">
        <v>264.12</v>
      </c>
      <c r="N16" s="23" t="s">
        <v>47</v>
      </c>
      <c r="O16" s="34">
        <f>F16*5%</f>
        <v>139.1</v>
      </c>
      <c r="P16" s="23"/>
      <c r="Q16" s="23"/>
      <c r="R16" s="23"/>
      <c r="S16" s="24">
        <f t="shared" si="0"/>
        <v>0</v>
      </c>
      <c r="T16" s="25">
        <f ca="1">(S16/#REF!)*T$15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3185.2200000000003</v>
      </c>
    </row>
    <row r="17" spans="1:28" ht="43.5" customHeight="1" x14ac:dyDescent="0.45">
      <c r="A17" s="29" t="s">
        <v>27</v>
      </c>
      <c r="B17" s="18" t="s">
        <v>28</v>
      </c>
      <c r="C17" s="19">
        <v>44357</v>
      </c>
      <c r="D17" s="20" t="s">
        <v>29</v>
      </c>
      <c r="E17" s="20" t="s">
        <v>30</v>
      </c>
      <c r="F17" s="5">
        <v>2200</v>
      </c>
      <c r="G17" s="21">
        <v>1.8333333333333333</v>
      </c>
      <c r="H17" s="22">
        <v>0.33333333333333331</v>
      </c>
      <c r="I17" s="22">
        <v>0.5</v>
      </c>
      <c r="J17" s="22">
        <v>0.54999999999999993</v>
      </c>
      <c r="K17" s="22">
        <v>0.75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(S17/#REF!)*T$15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2442.4</v>
      </c>
    </row>
    <row r="18" spans="1:28" ht="43.5" customHeight="1" x14ac:dyDescent="0.45">
      <c r="A18" s="29" t="s">
        <v>31</v>
      </c>
      <c r="B18" s="18" t="s">
        <v>32</v>
      </c>
      <c r="C18" s="19">
        <v>44448</v>
      </c>
      <c r="D18" s="20" t="s">
        <v>33</v>
      </c>
      <c r="E18" s="20" t="s">
        <v>34</v>
      </c>
      <c r="F18" s="5">
        <v>2600</v>
      </c>
      <c r="G18" s="30">
        <v>1.25</v>
      </c>
      <c r="H18" s="22">
        <v>0.54166666666666663</v>
      </c>
      <c r="I18" s="22">
        <v>0.66666666666666663</v>
      </c>
      <c r="J18" s="22">
        <v>0.67708333333333337</v>
      </c>
      <c r="K18" s="22">
        <v>0.79166666666666663</v>
      </c>
      <c r="L18" s="61"/>
      <c r="M18" s="5">
        <v>242.4</v>
      </c>
      <c r="N18" s="23"/>
      <c r="O18" s="23"/>
      <c r="P18" s="23"/>
      <c r="Q18" s="23"/>
      <c r="R18" s="23"/>
      <c r="S18" s="24">
        <f t="shared" si="0"/>
        <v>0</v>
      </c>
      <c r="T18" s="25">
        <f ca="1">(S18/#REF!)*T$15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2842.4</v>
      </c>
    </row>
    <row r="19" spans="1:28" ht="43.5" customHeight="1" x14ac:dyDescent="0.45">
      <c r="A19" s="29" t="s">
        <v>54</v>
      </c>
      <c r="B19" s="18" t="s">
        <v>100</v>
      </c>
      <c r="C19" s="28" t="s">
        <v>99</v>
      </c>
      <c r="D19" s="20" t="s">
        <v>97</v>
      </c>
      <c r="E19" s="20" t="s">
        <v>55</v>
      </c>
      <c r="F19" s="5">
        <v>1212</v>
      </c>
      <c r="G19" s="30">
        <v>1.8333333333333333</v>
      </c>
      <c r="H19" s="61">
        <v>0.29166666666666669</v>
      </c>
      <c r="I19" s="22">
        <v>0.5</v>
      </c>
      <c r="J19" s="22">
        <v>0.54166666666666663</v>
      </c>
      <c r="K19" s="22">
        <v>0.64583333333333337</v>
      </c>
      <c r="L19" s="61">
        <v>0.60416666666666663</v>
      </c>
      <c r="M19" s="5">
        <v>242.4</v>
      </c>
      <c r="N19" s="155"/>
      <c r="O19" s="31"/>
      <c r="P19" s="5"/>
      <c r="Q19" s="23"/>
      <c r="R19" s="23"/>
      <c r="S19" s="24">
        <f t="shared" si="0"/>
        <v>0</v>
      </c>
      <c r="T19" s="25">
        <f ca="1">(S19/#REF!)*T$15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1454.4</v>
      </c>
    </row>
    <row r="20" spans="1:28" ht="43.5" customHeight="1" x14ac:dyDescent="0.45">
      <c r="A20" s="29" t="s">
        <v>31</v>
      </c>
      <c r="B20" s="64" t="s">
        <v>241</v>
      </c>
      <c r="C20" s="19">
        <v>44768</v>
      </c>
      <c r="D20" s="20" t="s">
        <v>242</v>
      </c>
      <c r="E20" s="20" t="s">
        <v>36</v>
      </c>
      <c r="F20" s="5">
        <v>2600</v>
      </c>
      <c r="G20" s="30">
        <v>1.25</v>
      </c>
      <c r="H20" s="61">
        <v>0.27083333333333331</v>
      </c>
      <c r="I20" s="61">
        <v>0.41666666666666669</v>
      </c>
      <c r="J20" s="61">
        <v>0.42708333333333331</v>
      </c>
      <c r="K20" s="61">
        <v>0.52083333333333337</v>
      </c>
      <c r="L20" s="61"/>
      <c r="M20" s="5">
        <v>242.4</v>
      </c>
      <c r="N20" s="31"/>
      <c r="O20" s="31"/>
      <c r="P20" s="23"/>
      <c r="Q20" s="23"/>
      <c r="R20" s="23"/>
      <c r="S20" s="24">
        <f t="shared" si="0"/>
        <v>0</v>
      </c>
      <c r="T20" s="25">
        <f ca="1">(S20/#REF!)*T$15</f>
        <v>0</v>
      </c>
      <c r="U20" s="23"/>
      <c r="V20" s="26">
        <f t="shared" si="1"/>
        <v>0</v>
      </c>
      <c r="W20" s="23"/>
      <c r="X20" s="26">
        <f t="shared" si="2"/>
        <v>0</v>
      </c>
      <c r="Y20" s="27"/>
      <c r="Z20" s="26">
        <f t="shared" si="3"/>
        <v>0</v>
      </c>
      <c r="AA20" s="27"/>
      <c r="AB20" s="26">
        <f t="shared" si="4"/>
        <v>2842.4</v>
      </c>
    </row>
    <row r="21" spans="1:28" ht="43.5" customHeight="1" x14ac:dyDescent="0.45">
      <c r="A21" s="29" t="s">
        <v>54</v>
      </c>
      <c r="B21" s="18" t="s">
        <v>228</v>
      </c>
      <c r="C21" s="28" t="s">
        <v>229</v>
      </c>
      <c r="D21" s="20" t="s">
        <v>238</v>
      </c>
      <c r="E21" s="20" t="s">
        <v>55</v>
      </c>
      <c r="F21" s="5">
        <v>1212</v>
      </c>
      <c r="G21" s="30">
        <v>1.8333333333333333</v>
      </c>
      <c r="H21" s="61">
        <v>0.27083333333333331</v>
      </c>
      <c r="I21" s="61">
        <v>0.45</v>
      </c>
      <c r="J21" s="61">
        <v>0.5</v>
      </c>
      <c r="K21" s="61">
        <v>0.6875</v>
      </c>
      <c r="L21" s="61"/>
      <c r="M21" s="5">
        <v>242.4</v>
      </c>
      <c r="N21" s="155"/>
      <c r="O21" s="31"/>
      <c r="P21" s="5"/>
      <c r="Q21" s="23"/>
      <c r="R21" s="23"/>
      <c r="S21" s="24">
        <f t="shared" ref="S21:S22" si="5">((K21+M21+Q21+O21+P21)/220*1.5)*R21*24</f>
        <v>0</v>
      </c>
      <c r="T21" s="25">
        <f ca="1">(S21/#REF!)*T$15</f>
        <v>0</v>
      </c>
      <c r="U21" s="23"/>
      <c r="V21" s="26">
        <f t="shared" ref="V21:V22" si="6">(Q21+M21+F21+P21)/30*U21</f>
        <v>0</v>
      </c>
      <c r="W21" s="23"/>
      <c r="X21" s="26">
        <f t="shared" ref="X21:X22" si="7">(S21+Q21+F21+M21+P21)/220*W21</f>
        <v>0</v>
      </c>
      <c r="Y21" s="27"/>
      <c r="Z21" s="26">
        <f t="shared" ref="Z21:Z22" si="8">(U21+S21+Q21+P21+M21+F21)/30*Y21</f>
        <v>0</v>
      </c>
      <c r="AA21" s="27"/>
      <c r="AB21" s="26">
        <f t="shared" si="4"/>
        <v>1454.4</v>
      </c>
    </row>
    <row r="22" spans="1:28" ht="43.5" customHeight="1" x14ac:dyDescent="0.45">
      <c r="A22" s="29" t="s">
        <v>54</v>
      </c>
      <c r="B22" s="18" t="s">
        <v>263</v>
      </c>
      <c r="C22" s="28" t="s">
        <v>264</v>
      </c>
      <c r="D22" s="20" t="s">
        <v>262</v>
      </c>
      <c r="E22" s="20" t="s">
        <v>55</v>
      </c>
      <c r="F22" s="5">
        <v>1212</v>
      </c>
      <c r="G22" s="30">
        <v>1.8333333333333333</v>
      </c>
      <c r="H22" s="61">
        <v>0.27083333333333331</v>
      </c>
      <c r="I22" s="61">
        <v>0.45</v>
      </c>
      <c r="J22" s="61">
        <v>0.5</v>
      </c>
      <c r="K22" s="61">
        <v>0.6875</v>
      </c>
      <c r="L22" s="61"/>
      <c r="M22" s="5">
        <v>242.4</v>
      </c>
      <c r="N22" s="155"/>
      <c r="O22" s="31"/>
      <c r="P22" s="5"/>
      <c r="Q22" s="23"/>
      <c r="R22" s="23"/>
      <c r="S22" s="24">
        <f t="shared" si="5"/>
        <v>0</v>
      </c>
      <c r="T22" s="25">
        <f ca="1">(S22/#REF!)*T$15</f>
        <v>0</v>
      </c>
      <c r="U22" s="23"/>
      <c r="V22" s="26">
        <f t="shared" si="6"/>
        <v>0</v>
      </c>
      <c r="W22" s="23"/>
      <c r="X22" s="26">
        <f t="shared" si="7"/>
        <v>0</v>
      </c>
      <c r="Y22" s="27"/>
      <c r="Z22" s="26">
        <f t="shared" si="8"/>
        <v>0</v>
      </c>
      <c r="AA22" s="27"/>
      <c r="AB22" s="26">
        <f t="shared" si="4"/>
        <v>1454.4</v>
      </c>
    </row>
    <row r="23" spans="1:28" ht="43.5" customHeight="1" x14ac:dyDescent="0.45">
      <c r="A23" s="17" t="s">
        <v>41</v>
      </c>
      <c r="B23" s="19" t="s">
        <v>116</v>
      </c>
      <c r="C23" s="19">
        <v>44545</v>
      </c>
      <c r="D23" s="20" t="s">
        <v>114</v>
      </c>
      <c r="E23" s="20" t="s">
        <v>92</v>
      </c>
      <c r="F23" s="5">
        <v>1212</v>
      </c>
      <c r="G23" s="21">
        <v>1.8333333333333333</v>
      </c>
      <c r="H23" s="61">
        <v>0.29166666666666669</v>
      </c>
      <c r="I23" s="61">
        <v>0.45833333333333331</v>
      </c>
      <c r="J23" s="61">
        <v>0.5083333333333333</v>
      </c>
      <c r="K23" s="61">
        <v>0.70833333333333337</v>
      </c>
      <c r="L23" s="61"/>
      <c r="M23" s="5">
        <v>242.4</v>
      </c>
      <c r="N23" s="31"/>
      <c r="O23" s="31"/>
      <c r="P23" s="23"/>
      <c r="Q23" s="23"/>
      <c r="R23" s="61"/>
      <c r="S23" s="24">
        <f t="shared" ref="S23:S36" si="9">((K23+M23+Q23+O23+P23)/220*1.5)*R23*24</f>
        <v>0</v>
      </c>
      <c r="T23" s="25">
        <f ca="1">(S23/#REF!)*T$15</f>
        <v>0</v>
      </c>
      <c r="U23" s="23"/>
      <c r="V23" s="26">
        <f t="shared" ref="V23:V68" si="10">(Q23+M23+F23+P23)/30*U23</f>
        <v>0</v>
      </c>
      <c r="W23" s="27"/>
      <c r="X23" s="26">
        <f t="shared" ref="X23:X68" si="11">(S23+Q23+F23+M23+P23)/220*W23</f>
        <v>0</v>
      </c>
      <c r="Y23" s="27"/>
      <c r="Z23" s="26">
        <f t="shared" ref="Z23:Z68" si="12">(U23+S23+Q23+P23+M23+F23)/30*Y23</f>
        <v>0</v>
      </c>
      <c r="AA23" s="27"/>
      <c r="AB23" s="26">
        <f t="shared" ref="AB23:AB46" si="13">P23+O23+M23+F23</f>
        <v>1454.4</v>
      </c>
    </row>
    <row r="24" spans="1:28" ht="43.5" customHeight="1" x14ac:dyDescent="0.45">
      <c r="A24" s="29" t="s">
        <v>37</v>
      </c>
      <c r="B24" s="18" t="s">
        <v>138</v>
      </c>
      <c r="C24" s="28" t="s">
        <v>137</v>
      </c>
      <c r="D24" s="20" t="s">
        <v>139</v>
      </c>
      <c r="E24" s="20" t="s">
        <v>72</v>
      </c>
      <c r="F24" s="5">
        <v>1560</v>
      </c>
      <c r="G24" s="30">
        <v>1.8333333333333333</v>
      </c>
      <c r="H24" s="51">
        <v>0.29166666666666669</v>
      </c>
      <c r="I24" s="51">
        <v>0.5</v>
      </c>
      <c r="J24" s="51">
        <v>0.54166666666666663</v>
      </c>
      <c r="K24" s="51">
        <v>0.70833333333333337</v>
      </c>
      <c r="L24" s="153"/>
      <c r="M24" s="5">
        <v>242.4</v>
      </c>
      <c r="N24" s="31"/>
      <c r="O24" s="31"/>
      <c r="P24" s="23"/>
      <c r="Q24" s="23"/>
      <c r="R24" s="23"/>
      <c r="S24" s="52">
        <f t="shared" si="9"/>
        <v>0</v>
      </c>
      <c r="T24" s="53">
        <f ca="1">(S24/#REF!)*T$15</f>
        <v>0</v>
      </c>
      <c r="U24" s="31"/>
      <c r="V24" s="54">
        <f t="shared" si="10"/>
        <v>0</v>
      </c>
      <c r="W24" s="31"/>
      <c r="X24" s="54">
        <f t="shared" si="11"/>
        <v>0</v>
      </c>
      <c r="Y24" s="55"/>
      <c r="Z24" s="54">
        <f t="shared" si="12"/>
        <v>0</v>
      </c>
      <c r="AA24" s="55"/>
      <c r="AB24" s="26">
        <f t="shared" si="13"/>
        <v>1802.4</v>
      </c>
    </row>
    <row r="25" spans="1:28" ht="43.5" customHeight="1" x14ac:dyDescent="0.45">
      <c r="A25" s="17" t="s">
        <v>54</v>
      </c>
      <c r="B25" s="18" t="s">
        <v>107</v>
      </c>
      <c r="C25" s="19">
        <v>44529</v>
      </c>
      <c r="D25" s="20" t="s">
        <v>104</v>
      </c>
      <c r="E25" s="20" t="s">
        <v>159</v>
      </c>
      <c r="F25" s="5">
        <v>1250</v>
      </c>
      <c r="G25" s="21">
        <v>1.8333333333333333</v>
      </c>
      <c r="H25" s="51">
        <v>0.27083333333333331</v>
      </c>
      <c r="I25" s="51">
        <v>0.45833333333333331</v>
      </c>
      <c r="J25" s="51">
        <v>0.5083333333333333</v>
      </c>
      <c r="K25" s="51">
        <v>0.6875</v>
      </c>
      <c r="L25" s="51"/>
      <c r="M25" s="5">
        <v>242.4</v>
      </c>
      <c r="N25" s="31" t="s">
        <v>167</v>
      </c>
      <c r="O25" s="31"/>
      <c r="P25" s="5">
        <v>125</v>
      </c>
      <c r="Q25" s="23"/>
      <c r="R25" s="61"/>
      <c r="S25" s="52">
        <f t="shared" si="9"/>
        <v>0</v>
      </c>
      <c r="T25" s="53">
        <f ca="1">(S25/#REF!)*T$15</f>
        <v>0</v>
      </c>
      <c r="U25" s="31"/>
      <c r="V25" s="54">
        <f t="shared" si="10"/>
        <v>0</v>
      </c>
      <c r="W25" s="55"/>
      <c r="X25" s="54">
        <f t="shared" si="11"/>
        <v>0</v>
      </c>
      <c r="Y25" s="55"/>
      <c r="Z25" s="54">
        <f t="shared" si="12"/>
        <v>0</v>
      </c>
      <c r="AA25" s="55"/>
      <c r="AB25" s="26">
        <f t="shared" si="13"/>
        <v>1617.4</v>
      </c>
    </row>
    <row r="26" spans="1:28" ht="43.5" customHeight="1" x14ac:dyDescent="0.45">
      <c r="A26" s="17" t="s">
        <v>11</v>
      </c>
      <c r="B26" s="28" t="s">
        <v>16</v>
      </c>
      <c r="C26" s="28" t="s">
        <v>17</v>
      </c>
      <c r="D26" s="20" t="s">
        <v>18</v>
      </c>
      <c r="E26" s="20" t="s">
        <v>15</v>
      </c>
      <c r="F26" s="5">
        <v>1700</v>
      </c>
      <c r="G26" s="152">
        <v>1.8333333333333333</v>
      </c>
      <c r="H26" s="22">
        <v>0.33333333333333331</v>
      </c>
      <c r="I26" s="22">
        <v>0.5</v>
      </c>
      <c r="J26" s="22">
        <v>0.54999999999999993</v>
      </c>
      <c r="K26" s="22">
        <v>0.75</v>
      </c>
      <c r="L26" s="22"/>
      <c r="M26" s="5">
        <v>242.4</v>
      </c>
      <c r="N26" s="31"/>
      <c r="O26" s="31"/>
      <c r="P26" s="23"/>
      <c r="Q26" s="23"/>
      <c r="R26" s="23"/>
      <c r="S26" s="24">
        <f t="shared" si="9"/>
        <v>0</v>
      </c>
      <c r="T26" s="25">
        <f ca="1">(S26/#REF!)*T$15</f>
        <v>0</v>
      </c>
      <c r="U26" s="23"/>
      <c r="V26" s="26">
        <f t="shared" si="10"/>
        <v>0</v>
      </c>
      <c r="W26" s="23"/>
      <c r="X26" s="26">
        <f t="shared" si="11"/>
        <v>0</v>
      </c>
      <c r="Y26" s="27"/>
      <c r="Z26" s="26">
        <f t="shared" si="12"/>
        <v>0</v>
      </c>
      <c r="AA26" s="56"/>
      <c r="AB26" s="26">
        <f t="shared" si="13"/>
        <v>1942.4</v>
      </c>
    </row>
    <row r="27" spans="1:28" ht="43.5" customHeight="1" x14ac:dyDescent="0.45">
      <c r="A27" s="29" t="s">
        <v>37</v>
      </c>
      <c r="B27" s="18" t="s">
        <v>115</v>
      </c>
      <c r="C27" s="28" t="s">
        <v>249</v>
      </c>
      <c r="D27" s="20" t="s">
        <v>113</v>
      </c>
      <c r="E27" s="20" t="s">
        <v>145</v>
      </c>
      <c r="F27" s="5">
        <v>1277</v>
      </c>
      <c r="G27" s="37" t="s">
        <v>128</v>
      </c>
      <c r="H27" s="61">
        <v>0.29166666666666669</v>
      </c>
      <c r="I27" s="61">
        <v>0.5</v>
      </c>
      <c r="J27" s="61">
        <v>0.54166666666666663</v>
      </c>
      <c r="K27" s="61">
        <v>0.79166666666666663</v>
      </c>
      <c r="L27" s="47"/>
      <c r="M27" s="5">
        <v>242.4</v>
      </c>
      <c r="N27" s="31"/>
      <c r="O27" s="31"/>
      <c r="P27" s="23"/>
      <c r="Q27" s="23"/>
      <c r="R27" s="23"/>
      <c r="S27" s="24">
        <f t="shared" si="9"/>
        <v>0</v>
      </c>
      <c r="T27" s="25">
        <f ca="1">(S27/#REF!)*T$15</f>
        <v>0</v>
      </c>
      <c r="U27" s="23"/>
      <c r="V27" s="26">
        <f t="shared" si="10"/>
        <v>0</v>
      </c>
      <c r="W27" s="23"/>
      <c r="X27" s="26">
        <f t="shared" si="11"/>
        <v>0</v>
      </c>
      <c r="Y27" s="27"/>
      <c r="Z27" s="26">
        <f t="shared" si="12"/>
        <v>0</v>
      </c>
      <c r="AA27" s="56"/>
      <c r="AB27" s="26">
        <f t="shared" si="13"/>
        <v>1519.4</v>
      </c>
    </row>
    <row r="28" spans="1:28" ht="43.5" customHeight="1" x14ac:dyDescent="0.45">
      <c r="A28" s="29" t="s">
        <v>54</v>
      </c>
      <c r="B28" s="18" t="s">
        <v>119</v>
      </c>
      <c r="C28" s="19">
        <v>44606</v>
      </c>
      <c r="D28" s="20" t="s">
        <v>120</v>
      </c>
      <c r="E28" s="20" t="s">
        <v>91</v>
      </c>
      <c r="F28" s="5">
        <v>1212</v>
      </c>
      <c r="G28" s="30">
        <v>1.8333333333333333</v>
      </c>
      <c r="H28" s="61">
        <v>0.375</v>
      </c>
      <c r="I28" s="61">
        <v>0.5</v>
      </c>
      <c r="J28" s="61">
        <v>0.54999999999999993</v>
      </c>
      <c r="K28" s="61">
        <v>0.79166666666666663</v>
      </c>
      <c r="L28" s="47"/>
      <c r="M28" s="5">
        <v>242.4</v>
      </c>
      <c r="N28" s="31"/>
      <c r="O28" s="31"/>
      <c r="P28" s="23"/>
      <c r="Q28" s="23"/>
      <c r="R28" s="23"/>
      <c r="S28" s="24">
        <f t="shared" si="9"/>
        <v>0</v>
      </c>
      <c r="T28" s="25">
        <f ca="1">(S28/#REF!)*T$15</f>
        <v>0</v>
      </c>
      <c r="U28" s="23"/>
      <c r="V28" s="26">
        <f t="shared" si="10"/>
        <v>0</v>
      </c>
      <c r="W28" s="23"/>
      <c r="X28" s="26">
        <f t="shared" si="11"/>
        <v>0</v>
      </c>
      <c r="Y28" s="27"/>
      <c r="Z28" s="26">
        <f t="shared" si="12"/>
        <v>0</v>
      </c>
      <c r="AA28" s="56"/>
      <c r="AB28" s="26">
        <f t="shared" si="13"/>
        <v>1454.4</v>
      </c>
    </row>
    <row r="29" spans="1:28" ht="43.5" customHeight="1" x14ac:dyDescent="0.45">
      <c r="A29" s="29" t="s">
        <v>129</v>
      </c>
      <c r="B29" s="64" t="s">
        <v>153</v>
      </c>
      <c r="C29" s="19">
        <v>44704</v>
      </c>
      <c r="D29" s="20" t="s">
        <v>152</v>
      </c>
      <c r="E29" s="20" t="s">
        <v>72</v>
      </c>
      <c r="F29" s="5">
        <v>1560</v>
      </c>
      <c r="G29" s="30">
        <v>1.8333333333333333</v>
      </c>
      <c r="H29" s="22">
        <v>0.29166666666666669</v>
      </c>
      <c r="I29" s="22">
        <v>0.5</v>
      </c>
      <c r="J29" s="22">
        <v>0.54166666666666663</v>
      </c>
      <c r="K29" s="22">
        <v>0.70833333333333337</v>
      </c>
      <c r="L29" s="154"/>
      <c r="M29" s="5">
        <v>242.4</v>
      </c>
      <c r="N29" s="31"/>
      <c r="O29" s="31"/>
      <c r="P29" s="33"/>
      <c r="Q29" s="23"/>
      <c r="R29" s="23"/>
      <c r="S29" s="24">
        <f t="shared" si="9"/>
        <v>0</v>
      </c>
      <c r="T29" s="25">
        <f ca="1">(S29/#REF!)*T$15</f>
        <v>0</v>
      </c>
      <c r="U29" s="23"/>
      <c r="V29" s="26">
        <f t="shared" si="10"/>
        <v>0</v>
      </c>
      <c r="W29" s="23"/>
      <c r="X29" s="26">
        <f t="shared" si="11"/>
        <v>0</v>
      </c>
      <c r="Y29" s="27"/>
      <c r="Z29" s="26">
        <f t="shared" si="12"/>
        <v>0</v>
      </c>
      <c r="AA29" s="27"/>
      <c r="AB29" s="26">
        <f t="shared" si="13"/>
        <v>1802.4</v>
      </c>
    </row>
    <row r="30" spans="1:28" ht="43.5" customHeight="1" x14ac:dyDescent="0.45">
      <c r="A30" s="29" t="s">
        <v>31</v>
      </c>
      <c r="B30" s="19" t="s">
        <v>154</v>
      </c>
      <c r="C30" s="19">
        <v>44606</v>
      </c>
      <c r="D30" s="20" t="s">
        <v>125</v>
      </c>
      <c r="E30" s="20" t="s">
        <v>46</v>
      </c>
      <c r="F30" s="5">
        <v>2782</v>
      </c>
      <c r="G30" s="30">
        <v>1.25</v>
      </c>
      <c r="H30" s="61">
        <v>0.54166666666666663</v>
      </c>
      <c r="I30" s="61">
        <v>0.66666666666666663</v>
      </c>
      <c r="J30" s="61">
        <v>0.67708333333333337</v>
      </c>
      <c r="K30" s="61">
        <v>0.80208333333333337</v>
      </c>
      <c r="L30" s="61"/>
      <c r="M30" s="5">
        <v>264.12</v>
      </c>
      <c r="N30" s="23" t="s">
        <v>47</v>
      </c>
      <c r="O30" s="34">
        <f>F30*5%</f>
        <v>139.1</v>
      </c>
      <c r="P30" s="23"/>
      <c r="Q30" s="23"/>
      <c r="R30" s="23"/>
      <c r="S30" s="24">
        <f t="shared" si="9"/>
        <v>0</v>
      </c>
      <c r="T30" s="25">
        <f ca="1">(S30/#REF!)*T$15</f>
        <v>0</v>
      </c>
      <c r="U30" s="23"/>
      <c r="V30" s="26">
        <f t="shared" si="10"/>
        <v>0</v>
      </c>
      <c r="W30" s="23"/>
      <c r="X30" s="26">
        <f t="shared" si="11"/>
        <v>0</v>
      </c>
      <c r="Y30" s="27"/>
      <c r="Z30" s="26">
        <f t="shared" si="12"/>
        <v>0</v>
      </c>
      <c r="AA30" s="27"/>
      <c r="AB30" s="26">
        <f t="shared" si="13"/>
        <v>3185.2200000000003</v>
      </c>
    </row>
    <row r="31" spans="1:28" ht="43.5" customHeight="1" x14ac:dyDescent="0.45">
      <c r="A31" s="17" t="s">
        <v>11</v>
      </c>
      <c r="B31" s="18" t="s">
        <v>13</v>
      </c>
      <c r="C31" s="19">
        <v>44357</v>
      </c>
      <c r="D31" s="20" t="s">
        <v>14</v>
      </c>
      <c r="E31" s="20" t="s">
        <v>15</v>
      </c>
      <c r="F31" s="5">
        <v>1700</v>
      </c>
      <c r="G31" s="21">
        <v>1.8333333333333333</v>
      </c>
      <c r="H31" s="22">
        <v>0.33333333333333331</v>
      </c>
      <c r="I31" s="22">
        <v>0.5</v>
      </c>
      <c r="J31" s="22">
        <v>0.54999999999999993</v>
      </c>
      <c r="K31" s="22">
        <v>0.75</v>
      </c>
      <c r="L31" s="22"/>
      <c r="M31" s="5">
        <v>242.4</v>
      </c>
      <c r="N31" s="23" t="s">
        <v>277</v>
      </c>
      <c r="O31" s="23"/>
      <c r="P31" s="5">
        <v>500</v>
      </c>
      <c r="Q31" s="23"/>
      <c r="R31" s="23"/>
      <c r="S31" s="24">
        <f t="shared" si="9"/>
        <v>0</v>
      </c>
      <c r="T31" s="25">
        <f ca="1">(S31/#REF!)*T$15</f>
        <v>0</v>
      </c>
      <c r="U31" s="23"/>
      <c r="V31" s="26">
        <f t="shared" si="10"/>
        <v>0</v>
      </c>
      <c r="W31" s="27"/>
      <c r="X31" s="26">
        <f t="shared" si="11"/>
        <v>0</v>
      </c>
      <c r="Y31" s="27"/>
      <c r="Z31" s="26">
        <f t="shared" si="12"/>
        <v>0</v>
      </c>
      <c r="AA31" s="27"/>
      <c r="AB31" s="26">
        <f t="shared" si="13"/>
        <v>2442.4</v>
      </c>
    </row>
    <row r="32" spans="1:28" ht="43.5" customHeight="1" x14ac:dyDescent="0.45">
      <c r="A32" s="29" t="s">
        <v>31</v>
      </c>
      <c r="B32" s="64" t="s">
        <v>141</v>
      </c>
      <c r="C32" s="19">
        <v>44704</v>
      </c>
      <c r="D32" s="20" t="s">
        <v>142</v>
      </c>
      <c r="E32" s="20" t="s">
        <v>36</v>
      </c>
      <c r="F32" s="5">
        <v>2600</v>
      </c>
      <c r="G32" s="30">
        <v>1.25</v>
      </c>
      <c r="H32" s="22">
        <v>0.27083333333333331</v>
      </c>
      <c r="I32" s="22">
        <v>0.41666666666666669</v>
      </c>
      <c r="J32" s="22">
        <v>0.42708333333333331</v>
      </c>
      <c r="K32" s="22">
        <v>0.52083333333333337</v>
      </c>
      <c r="L32" s="61"/>
      <c r="M32" s="5">
        <v>242.4</v>
      </c>
      <c r="N32" s="23"/>
      <c r="O32" s="23"/>
      <c r="P32" s="23"/>
      <c r="Q32" s="23"/>
      <c r="R32" s="23"/>
      <c r="S32" s="24">
        <f t="shared" si="9"/>
        <v>0</v>
      </c>
      <c r="T32" s="25">
        <f ca="1">(S32/#REF!)*T$15</f>
        <v>0</v>
      </c>
      <c r="U32" s="23"/>
      <c r="V32" s="26">
        <f t="shared" si="10"/>
        <v>0</v>
      </c>
      <c r="W32" s="23"/>
      <c r="X32" s="26">
        <f t="shared" si="11"/>
        <v>0</v>
      </c>
      <c r="Y32" s="27"/>
      <c r="Z32" s="26">
        <f t="shared" si="12"/>
        <v>0</v>
      </c>
      <c r="AA32" s="27"/>
      <c r="AB32" s="26">
        <f t="shared" si="13"/>
        <v>2842.4</v>
      </c>
    </row>
    <row r="33" spans="1:28" ht="43.5" customHeight="1" x14ac:dyDescent="0.45">
      <c r="A33" s="29" t="s">
        <v>41</v>
      </c>
      <c r="B33" s="64" t="s">
        <v>266</v>
      </c>
      <c r="C33" s="19">
        <v>44805</v>
      </c>
      <c r="D33" s="20" t="s">
        <v>265</v>
      </c>
      <c r="E33" s="20" t="s">
        <v>91</v>
      </c>
      <c r="F33" s="5">
        <v>1212</v>
      </c>
      <c r="G33" s="30">
        <v>1.8333333333333333</v>
      </c>
      <c r="H33" s="61">
        <v>0.29166666666666669</v>
      </c>
      <c r="I33" s="61">
        <v>0.5</v>
      </c>
      <c r="J33" s="61">
        <v>0.54999999999999993</v>
      </c>
      <c r="K33" s="61">
        <v>0.70833333333333337</v>
      </c>
      <c r="L33" s="61"/>
      <c r="M33" s="5">
        <v>242.4</v>
      </c>
      <c r="N33" s="23"/>
      <c r="O33" s="23"/>
      <c r="P33" s="23"/>
      <c r="Q33" s="23"/>
      <c r="R33" s="23"/>
      <c r="S33" s="24">
        <f t="shared" si="9"/>
        <v>0</v>
      </c>
      <c r="T33" s="25">
        <f ca="1">(S33/#REF!)*T$15</f>
        <v>0</v>
      </c>
      <c r="U33" s="23"/>
      <c r="V33" s="26">
        <f t="shared" si="10"/>
        <v>0</v>
      </c>
      <c r="W33" s="23"/>
      <c r="X33" s="26">
        <f t="shared" si="11"/>
        <v>0</v>
      </c>
      <c r="Y33" s="27"/>
      <c r="Z33" s="26">
        <f t="shared" si="12"/>
        <v>0</v>
      </c>
      <c r="AA33" s="27"/>
      <c r="AB33" s="26">
        <f t="shared" si="13"/>
        <v>1454.4</v>
      </c>
    </row>
    <row r="34" spans="1:28" ht="43.5" customHeight="1" x14ac:dyDescent="0.45">
      <c r="A34" s="29" t="s">
        <v>54</v>
      </c>
      <c r="B34" s="18" t="s">
        <v>233</v>
      </c>
      <c r="C34" s="28" t="s">
        <v>230</v>
      </c>
      <c r="D34" s="32" t="s">
        <v>234</v>
      </c>
      <c r="E34" s="32" t="s">
        <v>55</v>
      </c>
      <c r="F34" s="5">
        <v>1212</v>
      </c>
      <c r="G34" s="30">
        <v>1.8333333333333333</v>
      </c>
      <c r="H34" s="22">
        <v>0.29166666666666669</v>
      </c>
      <c r="I34" s="22">
        <v>0.5</v>
      </c>
      <c r="J34" s="22">
        <v>0.54999999999999993</v>
      </c>
      <c r="K34" s="22">
        <v>0.70833333333333337</v>
      </c>
      <c r="L34" s="22"/>
      <c r="M34" s="5">
        <v>242.4</v>
      </c>
      <c r="N34" s="23"/>
      <c r="O34" s="23"/>
      <c r="P34" s="23"/>
      <c r="Q34" s="23"/>
      <c r="R34" s="23"/>
      <c r="S34" s="24">
        <f t="shared" si="9"/>
        <v>0</v>
      </c>
      <c r="T34" s="25">
        <f ca="1">(S34/#REF!)*T$15</f>
        <v>0</v>
      </c>
      <c r="U34" s="23"/>
      <c r="V34" s="26">
        <f t="shared" si="10"/>
        <v>0</v>
      </c>
      <c r="W34" s="23"/>
      <c r="X34" s="26">
        <f t="shared" si="11"/>
        <v>0</v>
      </c>
      <c r="Y34" s="27"/>
      <c r="Z34" s="26">
        <f t="shared" si="12"/>
        <v>0</v>
      </c>
      <c r="AA34" s="27"/>
      <c r="AB34" s="26">
        <f t="shared" si="13"/>
        <v>1454.4</v>
      </c>
    </row>
    <row r="35" spans="1:28" ht="43.5" customHeight="1" x14ac:dyDescent="0.45">
      <c r="A35" s="29" t="s">
        <v>31</v>
      </c>
      <c r="B35" s="18" t="s">
        <v>157</v>
      </c>
      <c r="C35" s="28" t="s">
        <v>155</v>
      </c>
      <c r="D35" s="20" t="s">
        <v>156</v>
      </c>
      <c r="E35" s="20" t="s">
        <v>93</v>
      </c>
      <c r="F35" s="5">
        <v>2600</v>
      </c>
      <c r="G35" s="30">
        <v>1.25</v>
      </c>
      <c r="H35" s="22">
        <v>0.54166666666666663</v>
      </c>
      <c r="I35" s="22">
        <v>0.66666666666666663</v>
      </c>
      <c r="J35" s="22">
        <v>0.67499999999999993</v>
      </c>
      <c r="K35" s="22">
        <v>0.79166666666666663</v>
      </c>
      <c r="L35" s="22"/>
      <c r="M35" s="5">
        <v>242.4</v>
      </c>
      <c r="N35" s="23" t="s">
        <v>47</v>
      </c>
      <c r="O35" s="34">
        <v>82.62</v>
      </c>
      <c r="P35" s="23"/>
      <c r="Q35" s="23"/>
      <c r="R35" s="23"/>
      <c r="S35" s="24">
        <f t="shared" si="9"/>
        <v>0</v>
      </c>
      <c r="T35" s="25">
        <f ca="1">(S35/#REF!)*T$15</f>
        <v>0</v>
      </c>
      <c r="U35" s="23"/>
      <c r="V35" s="26">
        <f t="shared" si="10"/>
        <v>0</v>
      </c>
      <c r="W35" s="23"/>
      <c r="X35" s="26">
        <f t="shared" si="11"/>
        <v>0</v>
      </c>
      <c r="Y35" s="27"/>
      <c r="Z35" s="26">
        <f t="shared" si="12"/>
        <v>0</v>
      </c>
      <c r="AA35" s="27"/>
      <c r="AB35" s="26">
        <f t="shared" si="13"/>
        <v>2925.02</v>
      </c>
    </row>
    <row r="36" spans="1:28" ht="43.5" customHeight="1" x14ac:dyDescent="0.45">
      <c r="A36" s="29" t="s">
        <v>41</v>
      </c>
      <c r="B36" s="37" t="s">
        <v>126</v>
      </c>
      <c r="C36" s="19">
        <v>44606</v>
      </c>
      <c r="D36" s="27" t="s">
        <v>127</v>
      </c>
      <c r="E36" s="27" t="s">
        <v>44</v>
      </c>
      <c r="F36" s="5">
        <v>5090.05</v>
      </c>
      <c r="G36" s="30">
        <v>1.8333333333333333</v>
      </c>
      <c r="H36" s="50">
        <v>0.29166666666666669</v>
      </c>
      <c r="I36" s="50">
        <v>0.45833333333333331</v>
      </c>
      <c r="J36" s="50">
        <v>0.5083333333333333</v>
      </c>
      <c r="K36" s="50">
        <v>0.70833333333333337</v>
      </c>
      <c r="L36" s="27"/>
      <c r="M36" s="5">
        <v>242.4</v>
      </c>
      <c r="N36" s="23" t="s">
        <v>45</v>
      </c>
      <c r="O36" s="34">
        <f>F36*2%</f>
        <v>101.801</v>
      </c>
      <c r="P36" s="27"/>
      <c r="Q36" s="27"/>
      <c r="R36" s="27"/>
      <c r="S36" s="24">
        <f t="shared" si="9"/>
        <v>0</v>
      </c>
      <c r="T36" s="25">
        <f ca="1">(S36/#REF!)*T$15</f>
        <v>0</v>
      </c>
      <c r="U36" s="23"/>
      <c r="V36" s="26">
        <f t="shared" si="10"/>
        <v>0</v>
      </c>
      <c r="W36" s="23"/>
      <c r="X36" s="26">
        <f t="shared" si="11"/>
        <v>0</v>
      </c>
      <c r="Y36" s="27"/>
      <c r="Z36" s="26">
        <f t="shared" si="12"/>
        <v>0</v>
      </c>
      <c r="AA36" s="27"/>
      <c r="AB36" s="26">
        <f t="shared" si="13"/>
        <v>5434.2510000000002</v>
      </c>
    </row>
    <row r="37" spans="1:28" ht="43.5" customHeight="1" x14ac:dyDescent="0.45">
      <c r="A37" s="29" t="s">
        <v>54</v>
      </c>
      <c r="B37" s="18" t="s">
        <v>101</v>
      </c>
      <c r="C37" s="28" t="s">
        <v>99</v>
      </c>
      <c r="D37" s="20" t="s">
        <v>102</v>
      </c>
      <c r="E37" s="20" t="s">
        <v>55</v>
      </c>
      <c r="F37" s="5">
        <v>1212</v>
      </c>
      <c r="G37" s="30">
        <v>1.8333333333333333</v>
      </c>
      <c r="H37" s="22">
        <v>0.29166666666666669</v>
      </c>
      <c r="I37" s="22">
        <v>0.45</v>
      </c>
      <c r="J37" s="22">
        <v>0.5</v>
      </c>
      <c r="K37" s="22">
        <v>0.70833333333333337</v>
      </c>
      <c r="L37" s="22"/>
      <c r="M37" s="5">
        <v>242.4</v>
      </c>
      <c r="N37" s="156"/>
      <c r="O37" s="33"/>
      <c r="P37" s="157"/>
      <c r="Q37" s="23"/>
      <c r="R37" s="23"/>
      <c r="S37" s="24">
        <f>((K35+M35+Q35+O35+P35)/220*1.5)*R35*24</f>
        <v>0</v>
      </c>
      <c r="T37" s="25">
        <f ca="1">(S37/#REF!)*T$15</f>
        <v>0</v>
      </c>
      <c r="U37" s="23"/>
      <c r="V37" s="26">
        <f t="shared" si="10"/>
        <v>0</v>
      </c>
      <c r="W37" s="23"/>
      <c r="X37" s="26">
        <f t="shared" si="11"/>
        <v>0</v>
      </c>
      <c r="Y37" s="27"/>
      <c r="Z37" s="26">
        <f t="shared" si="12"/>
        <v>0</v>
      </c>
      <c r="AA37" s="27"/>
      <c r="AB37" s="26">
        <f t="shared" si="13"/>
        <v>1454.4</v>
      </c>
    </row>
    <row r="38" spans="1:28" ht="43.5" customHeight="1" x14ac:dyDescent="0.45">
      <c r="A38" s="29" t="s">
        <v>54</v>
      </c>
      <c r="B38" s="18" t="s">
        <v>121</v>
      </c>
      <c r="C38" s="19">
        <v>44606</v>
      </c>
      <c r="D38" s="20" t="s">
        <v>122</v>
      </c>
      <c r="E38" s="20" t="s">
        <v>91</v>
      </c>
      <c r="F38" s="5">
        <v>1212</v>
      </c>
      <c r="G38" s="30">
        <v>1.8333333333333333</v>
      </c>
      <c r="H38" s="22">
        <v>0.27083333333333331</v>
      </c>
      <c r="I38" s="22">
        <v>0.45</v>
      </c>
      <c r="J38" s="22">
        <v>0.5</v>
      </c>
      <c r="K38" s="22">
        <v>0.6875</v>
      </c>
      <c r="L38" s="22"/>
      <c r="M38" s="5">
        <v>242.4</v>
      </c>
      <c r="N38" s="49"/>
      <c r="O38" s="33"/>
      <c r="P38" s="33"/>
      <c r="Q38" s="23"/>
      <c r="R38" s="23"/>
      <c r="S38" s="24">
        <f t="shared" ref="S38:S68" si="14">((K38+M38+Q38+O38+P38)/220*1.5)*R38*24</f>
        <v>0</v>
      </c>
      <c r="T38" s="25">
        <f ca="1">(S38/#REF!)*T$15</f>
        <v>0</v>
      </c>
      <c r="U38" s="23"/>
      <c r="V38" s="26">
        <f t="shared" si="10"/>
        <v>0</v>
      </c>
      <c r="W38" s="23"/>
      <c r="X38" s="26">
        <f t="shared" si="11"/>
        <v>0</v>
      </c>
      <c r="Y38" s="27"/>
      <c r="Z38" s="26">
        <f t="shared" si="12"/>
        <v>0</v>
      </c>
      <c r="AA38" s="27"/>
      <c r="AB38" s="26">
        <f t="shared" si="13"/>
        <v>1454.4</v>
      </c>
    </row>
    <row r="39" spans="1:28" ht="43.5" customHeight="1" x14ac:dyDescent="0.45">
      <c r="A39" s="29" t="s">
        <v>248</v>
      </c>
      <c r="B39" s="18" t="s">
        <v>64</v>
      </c>
      <c r="C39" s="28" t="s">
        <v>20</v>
      </c>
      <c r="D39" s="140" t="s">
        <v>65</v>
      </c>
      <c r="E39" s="32" t="s">
        <v>247</v>
      </c>
      <c r="F39" s="5">
        <v>1400</v>
      </c>
      <c r="G39" s="30">
        <v>1.8333333333333333</v>
      </c>
      <c r="H39" s="61">
        <v>0.29166666666666669</v>
      </c>
      <c r="I39" s="61">
        <v>0.45833333333333331</v>
      </c>
      <c r="J39" s="61">
        <v>0.5083333333333333</v>
      </c>
      <c r="K39" s="61">
        <v>0.70833333333333337</v>
      </c>
      <c r="L39" s="61"/>
      <c r="M39" s="5">
        <v>242.4</v>
      </c>
      <c r="N39" s="49"/>
      <c r="O39" s="33"/>
      <c r="P39" s="33"/>
      <c r="Q39" s="23"/>
      <c r="R39" s="23"/>
      <c r="S39" s="24">
        <f t="shared" si="14"/>
        <v>0</v>
      </c>
      <c r="T39" s="25">
        <f ca="1">(S39/#REF!)*T$15</f>
        <v>0</v>
      </c>
      <c r="U39" s="23"/>
      <c r="V39" s="26">
        <f t="shared" si="10"/>
        <v>0</v>
      </c>
      <c r="W39" s="23"/>
      <c r="X39" s="26">
        <f t="shared" si="11"/>
        <v>0</v>
      </c>
      <c r="Y39" s="27"/>
      <c r="Z39" s="26">
        <f t="shared" si="12"/>
        <v>0</v>
      </c>
      <c r="AA39" s="27"/>
      <c r="AB39" s="26">
        <f t="shared" si="13"/>
        <v>1642.4</v>
      </c>
    </row>
    <row r="40" spans="1:28" ht="43.5" customHeight="1" x14ac:dyDescent="0.45">
      <c r="A40" s="29" t="s">
        <v>54</v>
      </c>
      <c r="B40" s="18" t="s">
        <v>70</v>
      </c>
      <c r="C40" s="28" t="s">
        <v>49</v>
      </c>
      <c r="D40" s="32" t="s">
        <v>71</v>
      </c>
      <c r="E40" s="32" t="s">
        <v>55</v>
      </c>
      <c r="F40" s="5">
        <v>1212</v>
      </c>
      <c r="G40" s="30">
        <v>1.8333333333333333</v>
      </c>
      <c r="H40" s="22">
        <v>0.375</v>
      </c>
      <c r="I40" s="22">
        <v>0.5</v>
      </c>
      <c r="J40" s="22">
        <v>0.54999999999999993</v>
      </c>
      <c r="K40" s="22">
        <v>0.79166666666666663</v>
      </c>
      <c r="L40" s="22"/>
      <c r="M40" s="5">
        <v>242.4</v>
      </c>
      <c r="N40" s="23"/>
      <c r="O40" s="23"/>
      <c r="P40" s="23"/>
      <c r="Q40" s="23"/>
      <c r="R40" s="23"/>
      <c r="S40" s="24">
        <f t="shared" si="14"/>
        <v>0</v>
      </c>
      <c r="T40" s="25">
        <f ca="1">(S40/#REF!)*T$15</f>
        <v>0</v>
      </c>
      <c r="U40" s="23"/>
      <c r="V40" s="26">
        <f t="shared" si="10"/>
        <v>0</v>
      </c>
      <c r="W40" s="23"/>
      <c r="X40" s="26">
        <f t="shared" si="11"/>
        <v>0</v>
      </c>
      <c r="Y40" s="27"/>
      <c r="Z40" s="26">
        <f t="shared" si="12"/>
        <v>0</v>
      </c>
      <c r="AA40" s="27"/>
      <c r="AB40" s="26">
        <f t="shared" si="13"/>
        <v>1454.4</v>
      </c>
    </row>
    <row r="41" spans="1:28" ht="43.5" customHeight="1" x14ac:dyDescent="0.45">
      <c r="A41" s="17" t="s">
        <v>11</v>
      </c>
      <c r="B41" s="18" t="s">
        <v>23</v>
      </c>
      <c r="C41" s="28" t="s">
        <v>24</v>
      </c>
      <c r="D41" s="20" t="s">
        <v>25</v>
      </c>
      <c r="E41" s="20" t="s">
        <v>26</v>
      </c>
      <c r="F41" s="5">
        <v>2000</v>
      </c>
      <c r="G41" s="21">
        <v>1.8333333333333333</v>
      </c>
      <c r="H41" s="61">
        <v>0.33333333333333331</v>
      </c>
      <c r="I41" s="61">
        <v>0.5</v>
      </c>
      <c r="J41" s="61">
        <v>0.54999999999999993</v>
      </c>
      <c r="K41" s="61">
        <v>0.75</v>
      </c>
      <c r="L41" s="61"/>
      <c r="M41" s="5">
        <v>242.4</v>
      </c>
      <c r="N41" s="23"/>
      <c r="O41" s="23"/>
      <c r="P41" s="23"/>
      <c r="Q41" s="23"/>
      <c r="R41" s="23"/>
      <c r="S41" s="24">
        <f t="shared" si="14"/>
        <v>0</v>
      </c>
      <c r="T41" s="25">
        <f ca="1">(S41/#REF!)*T$15</f>
        <v>0</v>
      </c>
      <c r="U41" s="23"/>
      <c r="V41" s="26">
        <f t="shared" si="10"/>
        <v>0</v>
      </c>
      <c r="W41" s="23"/>
      <c r="X41" s="26">
        <f t="shared" si="11"/>
        <v>0</v>
      </c>
      <c r="Y41" s="27"/>
      <c r="Z41" s="26">
        <f t="shared" si="12"/>
        <v>0</v>
      </c>
      <c r="AA41" s="27"/>
      <c r="AB41" s="26">
        <f t="shared" si="13"/>
        <v>2242.4</v>
      </c>
    </row>
    <row r="42" spans="1:28" ht="43.5" customHeight="1" x14ac:dyDescent="0.45">
      <c r="A42" s="17" t="s">
        <v>11</v>
      </c>
      <c r="B42" s="28" t="s">
        <v>19</v>
      </c>
      <c r="C42" s="28" t="s">
        <v>20</v>
      </c>
      <c r="D42" s="20" t="s">
        <v>21</v>
      </c>
      <c r="E42" s="20" t="s">
        <v>22</v>
      </c>
      <c r="F42" s="5">
        <v>1700</v>
      </c>
      <c r="G42" s="21">
        <v>1.8333333333333333</v>
      </c>
      <c r="H42" s="22">
        <v>0.33333333333333331</v>
      </c>
      <c r="I42" s="22">
        <v>0.5</v>
      </c>
      <c r="J42" s="22">
        <v>0.54999999999999993</v>
      </c>
      <c r="K42" s="22">
        <v>0.75</v>
      </c>
      <c r="L42" s="61"/>
      <c r="M42" s="5">
        <v>242.4</v>
      </c>
      <c r="N42" s="23"/>
      <c r="O42" s="23"/>
      <c r="P42" s="23"/>
      <c r="Q42" s="23"/>
      <c r="R42" s="23"/>
      <c r="S42" s="24">
        <f t="shared" ref="S42:S44" si="15">((K42+M42+Q42+O42+P42)/220*1.5)*R42*24</f>
        <v>0</v>
      </c>
      <c r="T42" s="25">
        <f ca="1">(S42/#REF!)*T$15</f>
        <v>0</v>
      </c>
      <c r="U42" s="23"/>
      <c r="V42" s="26">
        <f t="shared" ref="V42:V44" si="16">(Q42+M42+F42+P42)/30*U42</f>
        <v>0</v>
      </c>
      <c r="W42" s="23"/>
      <c r="X42" s="26">
        <f t="shared" ref="X42:X44" si="17">(S42+Q42+F42+M42+P42)/220*W42</f>
        <v>0</v>
      </c>
      <c r="Y42" s="27"/>
      <c r="Z42" s="26">
        <f t="shared" ref="Z42:Z44" si="18">(U42+S42+Q42+P42+M42+F42)/30*Y42</f>
        <v>0</v>
      </c>
      <c r="AA42" s="27"/>
      <c r="AB42" s="26">
        <f t="shared" si="13"/>
        <v>1942.4</v>
      </c>
    </row>
    <row r="43" spans="1:28" ht="43.5" customHeight="1" x14ac:dyDescent="0.45">
      <c r="A43" s="29" t="s">
        <v>31</v>
      </c>
      <c r="B43" s="28" t="s">
        <v>292</v>
      </c>
      <c r="C43" s="28" t="s">
        <v>291</v>
      </c>
      <c r="D43" s="20" t="s">
        <v>289</v>
      </c>
      <c r="E43" s="20" t="s">
        <v>290</v>
      </c>
      <c r="F43" s="5">
        <v>2600</v>
      </c>
      <c r="G43" s="30">
        <v>1.25</v>
      </c>
      <c r="H43" s="61">
        <v>0.27083333333333331</v>
      </c>
      <c r="I43" s="61">
        <v>0.41666666666666669</v>
      </c>
      <c r="J43" s="61">
        <v>0.42708333333333331</v>
      </c>
      <c r="K43" s="61">
        <v>0.52083333333333337</v>
      </c>
      <c r="L43" s="61"/>
      <c r="M43" s="5">
        <v>242.4</v>
      </c>
      <c r="N43" s="23"/>
      <c r="O43" s="23"/>
      <c r="P43" s="23"/>
      <c r="Q43" s="23"/>
      <c r="R43" s="23"/>
      <c r="S43" s="24"/>
      <c r="T43" s="25"/>
      <c r="U43" s="23"/>
      <c r="V43" s="26"/>
      <c r="W43" s="23"/>
      <c r="X43" s="26"/>
      <c r="Y43" s="27"/>
      <c r="Z43" s="26"/>
      <c r="AA43" s="27"/>
      <c r="AB43" s="26"/>
    </row>
    <row r="44" spans="1:28" ht="52.5" customHeight="1" x14ac:dyDescent="0.45">
      <c r="A44" s="29" t="s">
        <v>37</v>
      </c>
      <c r="B44" s="66" t="s">
        <v>223</v>
      </c>
      <c r="C44" s="141">
        <v>44835</v>
      </c>
      <c r="D44" s="142" t="s">
        <v>224</v>
      </c>
      <c r="E44" s="142" t="s">
        <v>225</v>
      </c>
      <c r="F44" s="5">
        <v>2659.18</v>
      </c>
      <c r="G44" s="21">
        <v>1.5</v>
      </c>
      <c r="H44" s="61">
        <v>0.29166666666666669</v>
      </c>
      <c r="I44" s="61">
        <v>0.41666666666666669</v>
      </c>
      <c r="J44" s="61">
        <v>0.42708333333333331</v>
      </c>
      <c r="K44" s="61">
        <v>0.55208333333333337</v>
      </c>
      <c r="L44" s="61">
        <v>0.55208333333333337</v>
      </c>
      <c r="M44" s="5">
        <v>242.4</v>
      </c>
      <c r="N44" s="23" t="s">
        <v>274</v>
      </c>
      <c r="O44" s="23"/>
      <c r="P44" s="5">
        <v>265.92</v>
      </c>
      <c r="Q44" s="23"/>
      <c r="R44" s="23"/>
      <c r="S44" s="24">
        <f t="shared" si="15"/>
        <v>0</v>
      </c>
      <c r="T44" s="25">
        <f ca="1">(S44/#REF!)*T$15</f>
        <v>0</v>
      </c>
      <c r="U44" s="23"/>
      <c r="V44" s="26">
        <f t="shared" si="16"/>
        <v>0</v>
      </c>
      <c r="W44" s="23"/>
      <c r="X44" s="26">
        <f t="shared" si="17"/>
        <v>0</v>
      </c>
      <c r="Y44" s="27"/>
      <c r="Z44" s="26">
        <f t="shared" si="18"/>
        <v>0</v>
      </c>
      <c r="AA44" s="27"/>
      <c r="AB44" s="26">
        <f>F44+M44+P44</f>
        <v>3167.5</v>
      </c>
    </row>
    <row r="45" spans="1:28" ht="43.5" customHeight="1" x14ac:dyDescent="0.45">
      <c r="A45" s="29" t="s">
        <v>37</v>
      </c>
      <c r="B45" s="18" t="s">
        <v>118</v>
      </c>
      <c r="C45" s="19">
        <v>44606</v>
      </c>
      <c r="D45" s="20" t="s">
        <v>140</v>
      </c>
      <c r="E45" s="20" t="s">
        <v>280</v>
      </c>
      <c r="F45" s="5">
        <v>4000</v>
      </c>
      <c r="G45" s="30">
        <v>1.8333333333333333</v>
      </c>
      <c r="H45" s="22">
        <v>0.29166666666666669</v>
      </c>
      <c r="I45" s="22">
        <v>0.45833333333333331</v>
      </c>
      <c r="J45" s="22">
        <v>0.5083333333333333</v>
      </c>
      <c r="K45" s="22">
        <v>0.70833333333333337</v>
      </c>
      <c r="L45" s="22"/>
      <c r="M45" s="5">
        <v>242.4</v>
      </c>
      <c r="N45" s="23"/>
      <c r="O45" s="23"/>
      <c r="P45" s="23"/>
      <c r="Q45" s="23"/>
      <c r="R45" s="23"/>
      <c r="S45" s="24">
        <f t="shared" si="14"/>
        <v>0</v>
      </c>
      <c r="T45" s="25">
        <f ca="1">(S45/#REF!)*T$15</f>
        <v>0</v>
      </c>
      <c r="U45" s="23"/>
      <c r="V45" s="26">
        <f t="shared" si="10"/>
        <v>0</v>
      </c>
      <c r="W45" s="23"/>
      <c r="X45" s="26">
        <f t="shared" si="11"/>
        <v>0</v>
      </c>
      <c r="Y45" s="27"/>
      <c r="Z45" s="26">
        <f t="shared" si="12"/>
        <v>0</v>
      </c>
      <c r="AA45" s="27"/>
      <c r="AB45" s="26">
        <f t="shared" si="13"/>
        <v>4242.3999999999996</v>
      </c>
    </row>
    <row r="46" spans="1:28" ht="43.5" customHeight="1" x14ac:dyDescent="0.45">
      <c r="A46" s="29" t="s">
        <v>54</v>
      </c>
      <c r="B46" s="18" t="s">
        <v>58</v>
      </c>
      <c r="C46" s="28" t="s">
        <v>227</v>
      </c>
      <c r="D46" s="20" t="s">
        <v>59</v>
      </c>
      <c r="E46" s="20" t="s">
        <v>226</v>
      </c>
      <c r="F46" s="5">
        <v>1500</v>
      </c>
      <c r="G46" s="30">
        <v>1.8333333333333333</v>
      </c>
      <c r="H46" s="22">
        <v>0.27083333333333331</v>
      </c>
      <c r="I46" s="22">
        <v>0.45833333333333331</v>
      </c>
      <c r="J46" s="22">
        <v>0.5083333333333333</v>
      </c>
      <c r="K46" s="22">
        <v>0.6875</v>
      </c>
      <c r="L46" s="22"/>
      <c r="M46" s="5">
        <v>242.4</v>
      </c>
      <c r="N46" s="35"/>
      <c r="O46" s="23"/>
      <c r="P46" s="23"/>
      <c r="Q46" s="23"/>
      <c r="R46" s="23"/>
      <c r="S46" s="24">
        <f t="shared" si="14"/>
        <v>0</v>
      </c>
      <c r="T46" s="25">
        <f ca="1">(S46/#REF!)*T$15</f>
        <v>0</v>
      </c>
      <c r="U46" s="23"/>
      <c r="V46" s="26">
        <f t="shared" si="10"/>
        <v>0</v>
      </c>
      <c r="W46" s="23"/>
      <c r="X46" s="26">
        <f t="shared" si="11"/>
        <v>0</v>
      </c>
      <c r="Y46" s="27"/>
      <c r="Z46" s="26">
        <f t="shared" si="12"/>
        <v>0</v>
      </c>
      <c r="AA46" s="27"/>
      <c r="AB46" s="26">
        <f t="shared" si="13"/>
        <v>1742.4</v>
      </c>
    </row>
    <row r="47" spans="1:28" ht="43.5" customHeight="1" x14ac:dyDescent="0.45">
      <c r="A47" s="29" t="s">
        <v>54</v>
      </c>
      <c r="B47" s="18" t="s">
        <v>231</v>
      </c>
      <c r="C47" s="19">
        <v>44746</v>
      </c>
      <c r="D47" s="20" t="s">
        <v>232</v>
      </c>
      <c r="E47" s="20" t="s">
        <v>226</v>
      </c>
      <c r="F47" s="5">
        <v>1700</v>
      </c>
      <c r="G47" s="30">
        <v>1.8333333333333333</v>
      </c>
      <c r="H47" s="22">
        <v>0.33333333333333331</v>
      </c>
      <c r="I47" s="22">
        <v>0.5</v>
      </c>
      <c r="J47" s="22">
        <v>0.54999999999999993</v>
      </c>
      <c r="K47" s="22">
        <v>0.75</v>
      </c>
      <c r="L47" s="22"/>
      <c r="M47" s="5">
        <v>242.4</v>
      </c>
      <c r="N47" s="23"/>
      <c r="O47" s="23"/>
      <c r="P47" s="23"/>
      <c r="Q47" s="23"/>
      <c r="R47" s="23"/>
      <c r="S47" s="24">
        <f t="shared" si="14"/>
        <v>0</v>
      </c>
      <c r="T47" s="25">
        <f ca="1">(S47/#REF!)*T$15</f>
        <v>0</v>
      </c>
      <c r="U47" s="23"/>
      <c r="V47" s="26">
        <f t="shared" si="10"/>
        <v>0</v>
      </c>
      <c r="W47" s="23"/>
      <c r="X47" s="26">
        <f t="shared" si="11"/>
        <v>0</v>
      </c>
      <c r="Y47" s="27"/>
      <c r="Z47" s="26">
        <f t="shared" si="12"/>
        <v>0</v>
      </c>
      <c r="AA47" s="27"/>
      <c r="AB47" s="26">
        <v>1942.4</v>
      </c>
    </row>
    <row r="48" spans="1:28" ht="43.5" customHeight="1" x14ac:dyDescent="0.45">
      <c r="A48" s="17" t="s">
        <v>11</v>
      </c>
      <c r="B48" s="28" t="s">
        <v>252</v>
      </c>
      <c r="C48" s="28" t="s">
        <v>253</v>
      </c>
      <c r="D48" s="20" t="s">
        <v>254</v>
      </c>
      <c r="E48" s="20" t="s">
        <v>15</v>
      </c>
      <c r="F48" s="5">
        <v>1700</v>
      </c>
      <c r="G48" s="21">
        <v>1.8333333333333333</v>
      </c>
      <c r="H48" s="22">
        <v>0.33333333333333331</v>
      </c>
      <c r="I48" s="22">
        <v>0.5</v>
      </c>
      <c r="J48" s="22">
        <v>0.54999999999999993</v>
      </c>
      <c r="K48" s="22">
        <v>0.75</v>
      </c>
      <c r="L48" s="22"/>
      <c r="M48" s="5">
        <v>242.4</v>
      </c>
      <c r="N48" s="23"/>
      <c r="O48" s="23"/>
      <c r="P48" s="23"/>
      <c r="Q48" s="23"/>
      <c r="R48" s="23"/>
      <c r="S48" s="24">
        <f t="shared" si="14"/>
        <v>0</v>
      </c>
      <c r="T48" s="25">
        <f ca="1">(S48/#REF!)*T$15</f>
        <v>0</v>
      </c>
      <c r="U48" s="23"/>
      <c r="V48" s="26">
        <f t="shared" si="10"/>
        <v>0</v>
      </c>
      <c r="W48" s="23"/>
      <c r="X48" s="26">
        <f t="shared" si="11"/>
        <v>0</v>
      </c>
      <c r="Y48" s="27"/>
      <c r="Z48" s="26">
        <f t="shared" si="12"/>
        <v>0</v>
      </c>
      <c r="AA48" s="27"/>
      <c r="AB48" s="26">
        <f t="shared" ref="AB48:AB68" si="19">P48+O48+M48+F48</f>
        <v>1942.4</v>
      </c>
    </row>
    <row r="49" spans="1:28" ht="43.5" customHeight="1" x14ac:dyDescent="0.45">
      <c r="A49" s="29" t="s">
        <v>31</v>
      </c>
      <c r="B49" s="40" t="s">
        <v>94</v>
      </c>
      <c r="C49" s="38">
        <v>44487</v>
      </c>
      <c r="D49" s="32" t="s">
        <v>112</v>
      </c>
      <c r="E49" s="39" t="s">
        <v>93</v>
      </c>
      <c r="F49" s="5">
        <v>2600</v>
      </c>
      <c r="G49" s="30">
        <v>1.25</v>
      </c>
      <c r="H49" s="61">
        <v>0.29166666666666669</v>
      </c>
      <c r="I49" s="61">
        <v>0.5</v>
      </c>
      <c r="J49" s="61">
        <v>0.54999999999999993</v>
      </c>
      <c r="K49" s="61">
        <v>0.70833333333333337</v>
      </c>
      <c r="L49" s="61"/>
      <c r="M49" s="5">
        <v>242.4</v>
      </c>
      <c r="N49" s="23" t="s">
        <v>47</v>
      </c>
      <c r="O49" s="34">
        <v>82.62</v>
      </c>
      <c r="P49" s="23"/>
      <c r="Q49" s="23"/>
      <c r="R49" s="23"/>
      <c r="S49" s="24">
        <f t="shared" si="14"/>
        <v>0</v>
      </c>
      <c r="T49" s="25">
        <f ca="1">(S49/#REF!)*T$15</f>
        <v>0</v>
      </c>
      <c r="U49" s="23"/>
      <c r="V49" s="26">
        <f t="shared" si="10"/>
        <v>0</v>
      </c>
      <c r="W49" s="23"/>
      <c r="X49" s="26">
        <f t="shared" si="11"/>
        <v>0</v>
      </c>
      <c r="Y49" s="27"/>
      <c r="Z49" s="26">
        <f t="shared" si="12"/>
        <v>0</v>
      </c>
      <c r="AA49" s="27"/>
      <c r="AB49" s="26">
        <f t="shared" si="19"/>
        <v>2925.02</v>
      </c>
    </row>
    <row r="50" spans="1:28" ht="43.5" customHeight="1" x14ac:dyDescent="0.45">
      <c r="A50" s="29" t="s">
        <v>54</v>
      </c>
      <c r="B50" s="18" t="s">
        <v>162</v>
      </c>
      <c r="C50" s="28" t="s">
        <v>160</v>
      </c>
      <c r="D50" s="32" t="s">
        <v>161</v>
      </c>
      <c r="E50" s="32" t="s">
        <v>55</v>
      </c>
      <c r="F50" s="5">
        <v>1212</v>
      </c>
      <c r="G50" s="30">
        <v>1.8333333333333333</v>
      </c>
      <c r="H50" s="22">
        <v>0.27083333333333331</v>
      </c>
      <c r="I50" s="22">
        <v>0.45</v>
      </c>
      <c r="J50" s="22">
        <v>0.5</v>
      </c>
      <c r="K50" s="22">
        <v>0.6875</v>
      </c>
      <c r="L50" s="22"/>
      <c r="M50" s="5">
        <v>242.4</v>
      </c>
      <c r="N50" s="23"/>
      <c r="O50" s="23"/>
      <c r="P50" s="23"/>
      <c r="Q50" s="23"/>
      <c r="R50" s="23"/>
      <c r="S50" s="24">
        <f t="shared" si="14"/>
        <v>0</v>
      </c>
      <c r="T50" s="25">
        <f ca="1">(S50/#REF!)*T$15</f>
        <v>0</v>
      </c>
      <c r="U50" s="23"/>
      <c r="V50" s="26">
        <f t="shared" si="10"/>
        <v>0</v>
      </c>
      <c r="W50" s="23"/>
      <c r="X50" s="26">
        <f t="shared" si="11"/>
        <v>0</v>
      </c>
      <c r="Y50" s="27"/>
      <c r="Z50" s="26">
        <f t="shared" si="12"/>
        <v>0</v>
      </c>
      <c r="AA50" s="27"/>
      <c r="AB50" s="26">
        <f t="shared" si="19"/>
        <v>1454.4</v>
      </c>
    </row>
    <row r="51" spans="1:28" ht="43.5" customHeight="1" x14ac:dyDescent="0.45">
      <c r="A51" s="29" t="s">
        <v>54</v>
      </c>
      <c r="B51" s="18" t="s">
        <v>69</v>
      </c>
      <c r="C51" s="28" t="s">
        <v>67</v>
      </c>
      <c r="D51" s="32" t="s">
        <v>170</v>
      </c>
      <c r="E51" s="32" t="s">
        <v>55</v>
      </c>
      <c r="F51" s="5">
        <v>1212</v>
      </c>
      <c r="G51" s="30">
        <v>1.8333333333333333</v>
      </c>
      <c r="H51" s="22">
        <v>0.27083333333333331</v>
      </c>
      <c r="I51" s="61">
        <v>0.45</v>
      </c>
      <c r="J51" s="61">
        <v>0.5</v>
      </c>
      <c r="K51" s="22">
        <v>0.6875</v>
      </c>
      <c r="L51" s="22"/>
      <c r="M51" s="5">
        <v>242.4</v>
      </c>
      <c r="N51" s="23"/>
      <c r="O51" s="23"/>
      <c r="P51" s="23"/>
      <c r="Q51" s="23"/>
      <c r="R51" s="23"/>
      <c r="S51" s="24">
        <f t="shared" si="14"/>
        <v>0</v>
      </c>
      <c r="T51" s="25">
        <f ca="1">(S51/#REF!)*T$15</f>
        <v>0</v>
      </c>
      <c r="U51" s="23"/>
      <c r="V51" s="26">
        <f t="shared" si="10"/>
        <v>0</v>
      </c>
      <c r="W51" s="23"/>
      <c r="X51" s="26">
        <f t="shared" si="11"/>
        <v>0</v>
      </c>
      <c r="Y51" s="27"/>
      <c r="Z51" s="26">
        <f t="shared" si="12"/>
        <v>0</v>
      </c>
      <c r="AA51" s="27"/>
      <c r="AB51" s="26">
        <f t="shared" si="19"/>
        <v>1454.4</v>
      </c>
    </row>
    <row r="52" spans="1:28" ht="43.5" customHeight="1" x14ac:dyDescent="0.45">
      <c r="A52" s="29" t="s">
        <v>31</v>
      </c>
      <c r="B52" s="66" t="s">
        <v>150</v>
      </c>
      <c r="C52" s="141">
        <v>44805</v>
      </c>
      <c r="D52" s="142" t="s">
        <v>148</v>
      </c>
      <c r="E52" s="142" t="s">
        <v>149</v>
      </c>
      <c r="F52" s="5">
        <v>2782</v>
      </c>
      <c r="G52" s="30">
        <v>1.25</v>
      </c>
      <c r="H52" s="61">
        <v>0.29166666666666669</v>
      </c>
      <c r="I52" s="61">
        <v>0.41666666666666669</v>
      </c>
      <c r="J52" s="61">
        <v>0.42708333333333331</v>
      </c>
      <c r="K52" s="61">
        <v>0.55208333333333337</v>
      </c>
      <c r="L52" s="61"/>
      <c r="M52" s="5">
        <v>264.12</v>
      </c>
      <c r="N52" s="23" t="s">
        <v>47</v>
      </c>
      <c r="O52" s="34">
        <f>F52*5%</f>
        <v>139.1</v>
      </c>
      <c r="P52" s="23"/>
      <c r="Q52" s="23"/>
      <c r="R52" s="23"/>
      <c r="S52" s="24">
        <f t="shared" si="14"/>
        <v>0</v>
      </c>
      <c r="T52" s="25">
        <f ca="1">(S52/#REF!)*T$15</f>
        <v>0</v>
      </c>
      <c r="U52" s="23"/>
      <c r="V52" s="26">
        <f t="shared" si="10"/>
        <v>0</v>
      </c>
      <c r="W52" s="23"/>
      <c r="X52" s="26">
        <f t="shared" si="11"/>
        <v>0</v>
      </c>
      <c r="Y52" s="27"/>
      <c r="Z52" s="26">
        <f t="shared" si="12"/>
        <v>0</v>
      </c>
      <c r="AA52" s="27"/>
      <c r="AB52" s="26">
        <f t="shared" si="19"/>
        <v>3185.2200000000003</v>
      </c>
    </row>
    <row r="53" spans="1:28" ht="43.5" customHeight="1" x14ac:dyDescent="0.45">
      <c r="A53" s="29" t="s">
        <v>54</v>
      </c>
      <c r="B53" s="18" t="s">
        <v>60</v>
      </c>
      <c r="C53" s="28" t="s">
        <v>53</v>
      </c>
      <c r="D53" s="20" t="s">
        <v>61</v>
      </c>
      <c r="E53" s="20" t="s">
        <v>55</v>
      </c>
      <c r="F53" s="5">
        <v>1212</v>
      </c>
      <c r="G53" s="30">
        <v>1.8333333333333333</v>
      </c>
      <c r="H53" s="61">
        <v>0.29166666666666669</v>
      </c>
      <c r="I53" s="61">
        <v>0.45</v>
      </c>
      <c r="J53" s="61">
        <v>0.5</v>
      </c>
      <c r="K53" s="61">
        <v>0.70833333333333337</v>
      </c>
      <c r="L53" s="61"/>
      <c r="M53" s="5">
        <v>242.4</v>
      </c>
      <c r="N53" s="23"/>
      <c r="O53" s="23"/>
      <c r="P53" s="23"/>
      <c r="Q53" s="23"/>
      <c r="R53" s="23"/>
      <c r="S53" s="24">
        <f t="shared" si="14"/>
        <v>0</v>
      </c>
      <c r="T53" s="25">
        <f ca="1">(S53/#REF!)*T$15</f>
        <v>0</v>
      </c>
      <c r="U53" s="23"/>
      <c r="V53" s="26">
        <f t="shared" si="10"/>
        <v>0</v>
      </c>
      <c r="W53" s="23"/>
      <c r="X53" s="26">
        <f t="shared" si="11"/>
        <v>0</v>
      </c>
      <c r="Y53" s="27"/>
      <c r="Z53" s="26">
        <f t="shared" si="12"/>
        <v>0</v>
      </c>
      <c r="AA53" s="27"/>
      <c r="AB53" s="26">
        <f t="shared" si="19"/>
        <v>1454.4</v>
      </c>
    </row>
    <row r="54" spans="1:28" ht="43.5" customHeight="1" x14ac:dyDescent="0.45">
      <c r="A54" s="29" t="s">
        <v>54</v>
      </c>
      <c r="B54" s="18" t="s">
        <v>66</v>
      </c>
      <c r="C54" s="28" t="s">
        <v>67</v>
      </c>
      <c r="D54" s="32" t="s">
        <v>68</v>
      </c>
      <c r="E54" s="32" t="s">
        <v>55</v>
      </c>
      <c r="F54" s="5">
        <v>1212</v>
      </c>
      <c r="G54" s="30">
        <v>1.8333333333333333</v>
      </c>
      <c r="H54" s="22">
        <v>0.29166666666666669</v>
      </c>
      <c r="I54" s="22">
        <v>0.5</v>
      </c>
      <c r="J54" s="22">
        <v>0.54999999999999993</v>
      </c>
      <c r="K54" s="22">
        <v>0.70833333333333337</v>
      </c>
      <c r="L54" s="22"/>
      <c r="M54" s="5">
        <v>242.4</v>
      </c>
      <c r="N54" s="23"/>
      <c r="O54" s="23"/>
      <c r="P54" s="23"/>
      <c r="Q54" s="23"/>
      <c r="R54" s="23"/>
      <c r="S54" s="24">
        <f t="shared" si="14"/>
        <v>0</v>
      </c>
      <c r="T54" s="25">
        <f ca="1">(S54/#REF!)*T$15</f>
        <v>0</v>
      </c>
      <c r="U54" s="23"/>
      <c r="V54" s="26">
        <f t="shared" si="10"/>
        <v>0</v>
      </c>
      <c r="W54" s="23"/>
      <c r="X54" s="26">
        <f t="shared" si="11"/>
        <v>0</v>
      </c>
      <c r="Y54" s="27"/>
      <c r="Z54" s="26">
        <f t="shared" si="12"/>
        <v>0</v>
      </c>
      <c r="AA54" s="27"/>
      <c r="AB54" s="26">
        <f t="shared" si="19"/>
        <v>1454.4</v>
      </c>
    </row>
    <row r="55" spans="1:28" ht="43.5" customHeight="1" x14ac:dyDescent="0.45">
      <c r="A55" s="29" t="s">
        <v>54</v>
      </c>
      <c r="B55" s="18" t="s">
        <v>222</v>
      </c>
      <c r="C55" s="28" t="s">
        <v>220</v>
      </c>
      <c r="D55" s="20" t="s">
        <v>221</v>
      </c>
      <c r="E55" s="20" t="s">
        <v>55</v>
      </c>
      <c r="F55" s="5">
        <v>1212</v>
      </c>
      <c r="G55" s="30">
        <v>1.8333333333333333</v>
      </c>
      <c r="H55" s="61">
        <v>0.29166666666666669</v>
      </c>
      <c r="I55" s="61">
        <v>0.5</v>
      </c>
      <c r="J55" s="61">
        <v>0.54999999999999993</v>
      </c>
      <c r="K55" s="61">
        <v>0.70833333333333337</v>
      </c>
      <c r="L55" s="61"/>
      <c r="M55" s="5">
        <v>242.4</v>
      </c>
      <c r="N55" s="23"/>
      <c r="O55" s="23"/>
      <c r="P55" s="23"/>
      <c r="Q55" s="23"/>
      <c r="R55" s="23"/>
      <c r="S55" s="24">
        <f t="shared" si="14"/>
        <v>0</v>
      </c>
      <c r="T55" s="25">
        <f ca="1">(S55/#REF!)*T$15</f>
        <v>0</v>
      </c>
      <c r="U55" s="23"/>
      <c r="V55" s="26">
        <f t="shared" si="10"/>
        <v>0</v>
      </c>
      <c r="W55" s="23"/>
      <c r="X55" s="26">
        <f t="shared" si="11"/>
        <v>0</v>
      </c>
      <c r="Y55" s="27"/>
      <c r="Z55" s="26">
        <f t="shared" si="12"/>
        <v>0</v>
      </c>
      <c r="AA55" s="27"/>
      <c r="AB55" s="26">
        <f t="shared" si="19"/>
        <v>1454.4</v>
      </c>
    </row>
    <row r="56" spans="1:28" ht="43.5" customHeight="1" x14ac:dyDescent="0.45">
      <c r="A56" s="29" t="s">
        <v>41</v>
      </c>
      <c r="B56" s="18" t="s">
        <v>62</v>
      </c>
      <c r="C56" s="28" t="s">
        <v>20</v>
      </c>
      <c r="D56" s="20" t="s">
        <v>63</v>
      </c>
      <c r="E56" s="20" t="s">
        <v>246</v>
      </c>
      <c r="F56" s="5">
        <v>1400</v>
      </c>
      <c r="G56" s="30">
        <v>1.8333333333333333</v>
      </c>
      <c r="H56" s="22">
        <v>0.29166666666666669</v>
      </c>
      <c r="I56" s="22">
        <v>0.5</v>
      </c>
      <c r="J56" s="22">
        <v>0.54999999999999993</v>
      </c>
      <c r="K56" s="22">
        <v>0.70833333333333337</v>
      </c>
      <c r="L56" s="22"/>
      <c r="M56" s="5">
        <v>242.4</v>
      </c>
      <c r="N56" s="23"/>
      <c r="O56" s="23"/>
      <c r="P56" s="23"/>
      <c r="Q56" s="23"/>
      <c r="R56" s="23"/>
      <c r="S56" s="24">
        <f t="shared" si="14"/>
        <v>0</v>
      </c>
      <c r="T56" s="25">
        <f ca="1">(S56/#REF!)*T$15</f>
        <v>0</v>
      </c>
      <c r="U56" s="23"/>
      <c r="V56" s="26">
        <f t="shared" si="10"/>
        <v>0</v>
      </c>
      <c r="W56" s="23"/>
      <c r="X56" s="26">
        <f t="shared" si="11"/>
        <v>0</v>
      </c>
      <c r="Y56" s="27"/>
      <c r="Z56" s="26">
        <f t="shared" si="12"/>
        <v>0</v>
      </c>
      <c r="AA56" s="27"/>
      <c r="AB56" s="26">
        <f t="shared" si="19"/>
        <v>1642.4</v>
      </c>
    </row>
    <row r="57" spans="1:28" ht="43.5" customHeight="1" x14ac:dyDescent="0.45">
      <c r="A57" s="29" t="s">
        <v>54</v>
      </c>
      <c r="B57" s="18" t="s">
        <v>165</v>
      </c>
      <c r="C57" s="28" t="s">
        <v>160</v>
      </c>
      <c r="D57" s="32" t="s">
        <v>166</v>
      </c>
      <c r="E57" s="32" t="s">
        <v>55</v>
      </c>
      <c r="F57" s="5">
        <v>1212</v>
      </c>
      <c r="G57" s="30">
        <v>1.8333333333333333</v>
      </c>
      <c r="H57" s="22">
        <v>0.29166666666666669</v>
      </c>
      <c r="I57" s="22">
        <v>0.5</v>
      </c>
      <c r="J57" s="22">
        <v>0.54999999999999993</v>
      </c>
      <c r="K57" s="22">
        <v>0.70833333333333337</v>
      </c>
      <c r="L57" s="22"/>
      <c r="M57" s="5">
        <v>242.4</v>
      </c>
      <c r="N57" s="23"/>
      <c r="O57" s="23"/>
      <c r="P57" s="23"/>
      <c r="Q57" s="23"/>
      <c r="R57" s="23"/>
      <c r="S57" s="24">
        <f t="shared" si="14"/>
        <v>0</v>
      </c>
      <c r="T57" s="25">
        <f ca="1">(S57/#REF!)*T$15</f>
        <v>0</v>
      </c>
      <c r="U57" s="23"/>
      <c r="V57" s="26">
        <f t="shared" si="10"/>
        <v>0</v>
      </c>
      <c r="W57" s="23"/>
      <c r="X57" s="26">
        <f t="shared" si="11"/>
        <v>0</v>
      </c>
      <c r="Y57" s="27"/>
      <c r="Z57" s="26">
        <f t="shared" si="12"/>
        <v>0</v>
      </c>
      <c r="AA57" s="27"/>
      <c r="AB57" s="26">
        <f t="shared" si="19"/>
        <v>1454.4</v>
      </c>
    </row>
    <row r="58" spans="1:28" ht="43.5" customHeight="1" x14ac:dyDescent="0.45">
      <c r="A58" s="29" t="s">
        <v>54</v>
      </c>
      <c r="B58" s="18" t="s">
        <v>267</v>
      </c>
      <c r="C58" s="28" t="s">
        <v>264</v>
      </c>
      <c r="D58" s="32" t="s">
        <v>268</v>
      </c>
      <c r="E58" s="32" t="s">
        <v>55</v>
      </c>
      <c r="F58" s="5">
        <v>1212</v>
      </c>
      <c r="G58" s="30">
        <v>1.8333333333333333</v>
      </c>
      <c r="H58" s="61">
        <v>0.375</v>
      </c>
      <c r="I58" s="61">
        <v>0.5</v>
      </c>
      <c r="J58" s="61">
        <v>0.54999999999999993</v>
      </c>
      <c r="K58" s="61">
        <v>0.79166666666666663</v>
      </c>
      <c r="L58" s="61"/>
      <c r="M58" s="5">
        <v>242.4</v>
      </c>
      <c r="N58" s="23"/>
      <c r="O58" s="23"/>
      <c r="P58" s="23"/>
      <c r="Q58" s="23"/>
      <c r="R58" s="23"/>
      <c r="S58" s="24">
        <f t="shared" si="14"/>
        <v>0</v>
      </c>
      <c r="T58" s="25">
        <f ca="1">(S58/#REF!)*T$15</f>
        <v>0</v>
      </c>
      <c r="U58" s="23"/>
      <c r="V58" s="26">
        <f t="shared" si="10"/>
        <v>0</v>
      </c>
      <c r="W58" s="23"/>
      <c r="X58" s="26">
        <f t="shared" si="11"/>
        <v>0</v>
      </c>
      <c r="Y58" s="27"/>
      <c r="Z58" s="26">
        <f t="shared" si="12"/>
        <v>0</v>
      </c>
      <c r="AA58" s="27"/>
      <c r="AB58" s="26">
        <f t="shared" si="19"/>
        <v>1454.4</v>
      </c>
    </row>
    <row r="59" spans="1:28" ht="43.5" customHeight="1" x14ac:dyDescent="0.45">
      <c r="A59" s="29" t="s">
        <v>54</v>
      </c>
      <c r="B59" s="18" t="s">
        <v>106</v>
      </c>
      <c r="C59" s="28" t="s">
        <v>105</v>
      </c>
      <c r="D59" s="32" t="s">
        <v>103</v>
      </c>
      <c r="E59" s="32" t="s">
        <v>55</v>
      </c>
      <c r="F59" s="5">
        <v>1212</v>
      </c>
      <c r="G59" s="30">
        <v>1.8333333333333333</v>
      </c>
      <c r="H59" s="61">
        <v>0.27083333333333331</v>
      </c>
      <c r="I59" s="61">
        <v>0.45</v>
      </c>
      <c r="J59" s="61">
        <v>0.5</v>
      </c>
      <c r="K59" s="61">
        <v>0.6875</v>
      </c>
      <c r="L59" s="61"/>
      <c r="M59" s="5">
        <v>242.4</v>
      </c>
      <c r="N59" s="23"/>
      <c r="O59" s="23"/>
      <c r="P59" s="23"/>
      <c r="Q59" s="23"/>
      <c r="R59" s="23"/>
      <c r="S59" s="24">
        <f t="shared" si="14"/>
        <v>0</v>
      </c>
      <c r="T59" s="25">
        <f ca="1">(S59/#REF!)*T$15</f>
        <v>0</v>
      </c>
      <c r="U59" s="23"/>
      <c r="V59" s="26">
        <f t="shared" si="10"/>
        <v>0</v>
      </c>
      <c r="W59" s="23"/>
      <c r="X59" s="26">
        <f t="shared" si="11"/>
        <v>0</v>
      </c>
      <c r="Y59" s="27"/>
      <c r="Z59" s="26">
        <f t="shared" si="12"/>
        <v>0</v>
      </c>
      <c r="AA59" s="27"/>
      <c r="AB59" s="26">
        <f t="shared" si="19"/>
        <v>1454.4</v>
      </c>
    </row>
    <row r="60" spans="1:28" ht="43.5" customHeight="1" x14ac:dyDescent="0.45">
      <c r="A60" s="29" t="s">
        <v>129</v>
      </c>
      <c r="B60" s="64" t="s">
        <v>143</v>
      </c>
      <c r="C60" s="19">
        <v>44704</v>
      </c>
      <c r="D60" s="20" t="s">
        <v>144</v>
      </c>
      <c r="E60" s="20" t="s">
        <v>145</v>
      </c>
      <c r="F60" s="5">
        <v>1277</v>
      </c>
      <c r="G60" s="37" t="s">
        <v>128</v>
      </c>
      <c r="H60" s="61">
        <v>0.29166666666666669</v>
      </c>
      <c r="I60" s="61">
        <v>0.5</v>
      </c>
      <c r="J60" s="61">
        <v>0.54166666666666663</v>
      </c>
      <c r="K60" s="61">
        <v>0.79166666666666663</v>
      </c>
      <c r="L60" s="61"/>
      <c r="M60" s="5">
        <v>242.4</v>
      </c>
      <c r="N60" s="23"/>
      <c r="O60" s="23"/>
      <c r="P60" s="23"/>
      <c r="Q60" s="23"/>
      <c r="R60" s="23"/>
      <c r="S60" s="24">
        <f t="shared" si="14"/>
        <v>0</v>
      </c>
      <c r="T60" s="25">
        <f ca="1">(S60/#REF!)*T$15</f>
        <v>0</v>
      </c>
      <c r="U60" s="23"/>
      <c r="V60" s="26">
        <f t="shared" si="10"/>
        <v>0</v>
      </c>
      <c r="W60" s="23"/>
      <c r="X60" s="26">
        <f t="shared" si="11"/>
        <v>0</v>
      </c>
      <c r="Y60" s="27"/>
      <c r="Z60" s="26">
        <f t="shared" si="12"/>
        <v>0</v>
      </c>
      <c r="AA60" s="27"/>
      <c r="AB60" s="26">
        <f t="shared" si="19"/>
        <v>1519.4</v>
      </c>
    </row>
    <row r="61" spans="1:28" ht="52.5" customHeight="1" x14ac:dyDescent="0.45">
      <c r="A61" s="29" t="s">
        <v>129</v>
      </c>
      <c r="B61" s="66" t="s">
        <v>237</v>
      </c>
      <c r="C61" s="141">
        <v>44757</v>
      </c>
      <c r="D61" s="142" t="s">
        <v>278</v>
      </c>
      <c r="E61" s="142" t="s">
        <v>250</v>
      </c>
      <c r="F61" s="5">
        <v>3250.11</v>
      </c>
      <c r="G61" s="163">
        <v>1.8333333333333333</v>
      </c>
      <c r="H61" s="61">
        <v>0.29166666666666669</v>
      </c>
      <c r="I61" s="61">
        <v>0.5</v>
      </c>
      <c r="J61" s="61">
        <v>0.54166666666666663</v>
      </c>
      <c r="K61" s="61">
        <v>0.70833333333333337</v>
      </c>
      <c r="L61" s="61"/>
      <c r="M61" s="5">
        <v>242.4</v>
      </c>
      <c r="N61" s="23"/>
      <c r="O61" s="23"/>
      <c r="P61" s="23"/>
      <c r="Q61" s="23"/>
      <c r="R61" s="23"/>
      <c r="S61" s="24">
        <f t="shared" ref="S61" si="20">((K61+M61+Q61+O61+P61)/220*1.5)*R61*24</f>
        <v>0</v>
      </c>
      <c r="T61" s="25">
        <f ca="1">(S61/#REF!)*T$15</f>
        <v>0</v>
      </c>
      <c r="U61" s="23"/>
      <c r="V61" s="26">
        <f t="shared" ref="V61" si="21">(Q61+M61+F61+P61)/30*U61</f>
        <v>0</v>
      </c>
      <c r="W61" s="23"/>
      <c r="X61" s="26">
        <f t="shared" ref="X61" si="22">(S61+Q61+F61+M61+P61)/220*W61</f>
        <v>0</v>
      </c>
      <c r="Y61" s="27"/>
      <c r="Z61" s="26">
        <f t="shared" ref="Z61" si="23">(U61+S61+Q61+P61+M61+F61)/30*Y61</f>
        <v>0</v>
      </c>
      <c r="AA61" s="27"/>
      <c r="AB61" s="26">
        <v>3492.51</v>
      </c>
    </row>
    <row r="62" spans="1:28" ht="43.5" customHeight="1" x14ac:dyDescent="0.45">
      <c r="A62" s="29" t="s">
        <v>37</v>
      </c>
      <c r="B62" s="18" t="s">
        <v>73</v>
      </c>
      <c r="C62" s="28" t="s">
        <v>38</v>
      </c>
      <c r="D62" s="20" t="s">
        <v>74</v>
      </c>
      <c r="E62" s="20" t="s">
        <v>72</v>
      </c>
      <c r="F62" s="5">
        <v>1560</v>
      </c>
      <c r="G62" s="30">
        <v>1.8333333333333333</v>
      </c>
      <c r="H62" s="61">
        <v>0.29166666666666669</v>
      </c>
      <c r="I62" s="61">
        <v>0.5</v>
      </c>
      <c r="J62" s="61">
        <v>0.54999999999999993</v>
      </c>
      <c r="K62" s="61">
        <v>0.70833333333333337</v>
      </c>
      <c r="L62" s="61"/>
      <c r="M62" s="5">
        <v>242.4</v>
      </c>
      <c r="N62" s="23"/>
      <c r="O62" s="23"/>
      <c r="P62" s="23"/>
      <c r="Q62" s="23"/>
      <c r="R62" s="23"/>
      <c r="S62" s="24">
        <f t="shared" si="14"/>
        <v>0</v>
      </c>
      <c r="T62" s="25">
        <f ca="1">(S62/#REF!)*T$15</f>
        <v>0</v>
      </c>
      <c r="U62" s="23"/>
      <c r="V62" s="26">
        <f t="shared" si="10"/>
        <v>0</v>
      </c>
      <c r="W62" s="23"/>
      <c r="X62" s="26">
        <f t="shared" si="11"/>
        <v>0</v>
      </c>
      <c r="Y62" s="27"/>
      <c r="Z62" s="26">
        <f t="shared" si="12"/>
        <v>0</v>
      </c>
      <c r="AA62" s="27"/>
      <c r="AB62" s="26">
        <f t="shared" si="19"/>
        <v>1802.4</v>
      </c>
    </row>
    <row r="63" spans="1:28" ht="43.5" customHeight="1" x14ac:dyDescent="0.45">
      <c r="A63" s="29" t="s">
        <v>54</v>
      </c>
      <c r="B63" s="18" t="s">
        <v>235</v>
      </c>
      <c r="C63" s="28" t="s">
        <v>230</v>
      </c>
      <c r="D63" s="32" t="s">
        <v>236</v>
      </c>
      <c r="E63" s="32" t="s">
        <v>55</v>
      </c>
      <c r="F63" s="5">
        <v>1212</v>
      </c>
      <c r="G63" s="30">
        <v>1.8333333333333333</v>
      </c>
      <c r="H63" s="61">
        <v>0.27083333333333331</v>
      </c>
      <c r="I63" s="61">
        <v>0.45</v>
      </c>
      <c r="J63" s="61">
        <v>0.5</v>
      </c>
      <c r="K63" s="61">
        <v>0.6875</v>
      </c>
      <c r="L63" s="61"/>
      <c r="M63" s="5">
        <v>242.4</v>
      </c>
      <c r="N63" s="23"/>
      <c r="O63" s="23"/>
      <c r="P63" s="23"/>
      <c r="Q63" s="23"/>
      <c r="R63" s="23"/>
      <c r="S63" s="24">
        <f t="shared" si="14"/>
        <v>0</v>
      </c>
      <c r="T63" s="25">
        <f ca="1">(S63/#REF!)*T$15</f>
        <v>0</v>
      </c>
      <c r="U63" s="23"/>
      <c r="V63" s="26">
        <f t="shared" si="10"/>
        <v>0</v>
      </c>
      <c r="W63" s="23"/>
      <c r="X63" s="26">
        <f t="shared" si="11"/>
        <v>0</v>
      </c>
      <c r="Y63" s="27"/>
      <c r="Z63" s="26">
        <f t="shared" si="12"/>
        <v>0</v>
      </c>
      <c r="AA63" s="27"/>
      <c r="AB63" s="26">
        <f t="shared" si="19"/>
        <v>1454.4</v>
      </c>
    </row>
    <row r="64" spans="1:28" ht="43.5" customHeight="1" x14ac:dyDescent="0.45">
      <c r="A64" s="29" t="s">
        <v>129</v>
      </c>
      <c r="B64" s="64" t="s">
        <v>131</v>
      </c>
      <c r="C64" s="19">
        <v>44704</v>
      </c>
      <c r="D64" s="20" t="s">
        <v>130</v>
      </c>
      <c r="E64" s="20" t="s">
        <v>72</v>
      </c>
      <c r="F64" s="5">
        <v>1560</v>
      </c>
      <c r="G64" s="30">
        <v>1.8333333333333333</v>
      </c>
      <c r="H64" s="22">
        <v>0.29166666666666669</v>
      </c>
      <c r="I64" s="22">
        <v>0.5</v>
      </c>
      <c r="J64" s="22">
        <v>0.54166666666666663</v>
      </c>
      <c r="K64" s="22">
        <v>0.70833333333333337</v>
      </c>
      <c r="L64" s="48"/>
      <c r="M64" s="5">
        <v>242.4</v>
      </c>
      <c r="N64" s="23"/>
      <c r="O64" s="23"/>
      <c r="P64" s="23"/>
      <c r="Q64" s="23"/>
      <c r="R64" s="23"/>
      <c r="S64" s="24">
        <f t="shared" si="14"/>
        <v>0</v>
      </c>
      <c r="T64" s="25">
        <f ca="1">(S64/#REF!)*T$15</f>
        <v>0</v>
      </c>
      <c r="U64" s="23"/>
      <c r="V64" s="26">
        <f t="shared" si="10"/>
        <v>0</v>
      </c>
      <c r="W64" s="23"/>
      <c r="X64" s="26">
        <f t="shared" si="11"/>
        <v>0</v>
      </c>
      <c r="Y64" s="27"/>
      <c r="Z64" s="26">
        <f t="shared" si="12"/>
        <v>0</v>
      </c>
      <c r="AA64" s="27"/>
      <c r="AB64" s="26">
        <f t="shared" si="19"/>
        <v>1802.4</v>
      </c>
    </row>
    <row r="65" spans="1:59" ht="43.5" customHeight="1" x14ac:dyDescent="0.45">
      <c r="A65" s="17" t="s">
        <v>41</v>
      </c>
      <c r="B65" s="19" t="s">
        <v>168</v>
      </c>
      <c r="C65" s="19">
        <v>44706</v>
      </c>
      <c r="D65" s="20" t="s">
        <v>169</v>
      </c>
      <c r="E65" s="20" t="s">
        <v>92</v>
      </c>
      <c r="F65" s="5">
        <v>1212</v>
      </c>
      <c r="G65" s="21">
        <v>1.8333333333333333</v>
      </c>
      <c r="H65" s="22">
        <v>0.29166666666666669</v>
      </c>
      <c r="I65" s="22">
        <v>0.45833333333333331</v>
      </c>
      <c r="J65" s="22">
        <v>0.5083333333333333</v>
      </c>
      <c r="K65" s="22">
        <v>0.70833333333333337</v>
      </c>
      <c r="L65" s="22"/>
      <c r="M65" s="5">
        <v>242.4</v>
      </c>
      <c r="N65" s="23"/>
      <c r="O65" s="23"/>
      <c r="P65" s="23"/>
      <c r="Q65" s="23"/>
      <c r="R65" s="61"/>
      <c r="S65" s="24">
        <f t="shared" si="14"/>
        <v>0</v>
      </c>
      <c r="T65" s="25">
        <f ca="1">(S65/#REF!)*T$15</f>
        <v>0</v>
      </c>
      <c r="U65" s="23"/>
      <c r="V65" s="26">
        <f t="shared" si="10"/>
        <v>0</v>
      </c>
      <c r="W65" s="27"/>
      <c r="X65" s="26">
        <f t="shared" si="11"/>
        <v>0</v>
      </c>
      <c r="Y65" s="27"/>
      <c r="Z65" s="26">
        <f t="shared" si="12"/>
        <v>0</v>
      </c>
      <c r="AA65" s="27"/>
      <c r="AB65" s="26">
        <f t="shared" si="19"/>
        <v>1454.4</v>
      </c>
    </row>
    <row r="66" spans="1:59" ht="43.5" customHeight="1" x14ac:dyDescent="0.45">
      <c r="A66" s="29" t="s">
        <v>11</v>
      </c>
      <c r="B66" s="18" t="s">
        <v>123</v>
      </c>
      <c r="C66" s="19">
        <v>44606</v>
      </c>
      <c r="D66" s="20" t="s">
        <v>124</v>
      </c>
      <c r="E66" s="20" t="s">
        <v>12</v>
      </c>
      <c r="F66" s="5">
        <v>2000</v>
      </c>
      <c r="G66" s="30">
        <v>1.8333333333333333</v>
      </c>
      <c r="H66" s="61">
        <v>0.33333333333333331</v>
      </c>
      <c r="I66" s="61">
        <v>0.5</v>
      </c>
      <c r="J66" s="61">
        <v>0.54999999999999993</v>
      </c>
      <c r="K66" s="61">
        <v>0.75</v>
      </c>
      <c r="L66" s="61"/>
      <c r="M66" s="5">
        <v>242.4</v>
      </c>
      <c r="N66" s="23"/>
      <c r="O66" s="23"/>
      <c r="P66" s="23"/>
      <c r="Q66" s="23"/>
      <c r="R66" s="23"/>
      <c r="S66" s="24">
        <f t="shared" si="14"/>
        <v>0</v>
      </c>
      <c r="T66" s="25">
        <f ca="1">(S66/#REF!)*T$15</f>
        <v>0</v>
      </c>
      <c r="U66" s="23"/>
      <c r="V66" s="26">
        <f t="shared" si="10"/>
        <v>0</v>
      </c>
      <c r="W66" s="23"/>
      <c r="X66" s="26">
        <f t="shared" si="11"/>
        <v>0</v>
      </c>
      <c r="Y66" s="27"/>
      <c r="Z66" s="26">
        <f t="shared" si="12"/>
        <v>0</v>
      </c>
      <c r="AA66" s="27"/>
      <c r="AB66" s="26">
        <f t="shared" si="19"/>
        <v>2242.4</v>
      </c>
    </row>
    <row r="67" spans="1:59" ht="43.5" customHeight="1" x14ac:dyDescent="0.45">
      <c r="A67" s="17" t="s">
        <v>129</v>
      </c>
      <c r="B67" s="18" t="s">
        <v>259</v>
      </c>
      <c r="C67" s="19">
        <v>44809</v>
      </c>
      <c r="D67" s="20" t="s">
        <v>257</v>
      </c>
      <c r="E67" s="20" t="s">
        <v>258</v>
      </c>
      <c r="F67" s="5">
        <v>4000</v>
      </c>
      <c r="G67" s="21">
        <v>1.8333333333333333</v>
      </c>
      <c r="H67" s="22">
        <v>0.29166666666666669</v>
      </c>
      <c r="I67" s="22">
        <v>0.5</v>
      </c>
      <c r="J67" s="22">
        <v>0.54999999999999993</v>
      </c>
      <c r="K67" s="22">
        <v>0.70833333333333337</v>
      </c>
      <c r="L67" s="22"/>
      <c r="M67" s="5">
        <v>242.4</v>
      </c>
      <c r="N67" s="23" t="s">
        <v>167</v>
      </c>
      <c r="O67" s="23"/>
      <c r="P67" s="5">
        <v>800</v>
      </c>
      <c r="Q67" s="23"/>
      <c r="R67" s="61"/>
      <c r="S67" s="24">
        <f t="shared" si="14"/>
        <v>0</v>
      </c>
      <c r="T67" s="25"/>
      <c r="U67" s="23"/>
      <c r="V67" s="26">
        <f t="shared" si="10"/>
        <v>0</v>
      </c>
      <c r="W67" s="27"/>
      <c r="X67" s="26">
        <f t="shared" si="11"/>
        <v>0</v>
      </c>
      <c r="Y67" s="27"/>
      <c r="Z67" s="26">
        <f t="shared" si="12"/>
        <v>0</v>
      </c>
      <c r="AA67" s="27"/>
      <c r="AB67" s="26">
        <f t="shared" si="19"/>
        <v>5042.3999999999996</v>
      </c>
    </row>
    <row r="68" spans="1:59" ht="43.5" customHeight="1" x14ac:dyDescent="0.45">
      <c r="A68" s="17" t="s">
        <v>108</v>
      </c>
      <c r="B68" s="18" t="s">
        <v>110</v>
      </c>
      <c r="C68" s="19">
        <v>44531</v>
      </c>
      <c r="D68" s="20" t="s">
        <v>109</v>
      </c>
      <c r="E68" s="20" t="s">
        <v>111</v>
      </c>
      <c r="F68" s="5">
        <v>8000</v>
      </c>
      <c r="G68" s="21">
        <v>1.6666666666666667</v>
      </c>
      <c r="H68" s="22">
        <v>0.29166666666666669</v>
      </c>
      <c r="I68" s="22">
        <v>0.45833333333333331</v>
      </c>
      <c r="J68" s="22">
        <v>0.54166666666666663</v>
      </c>
      <c r="K68" s="22">
        <v>0.70833333333333337</v>
      </c>
      <c r="L68" s="22"/>
      <c r="M68" s="5">
        <v>242.4</v>
      </c>
      <c r="N68" s="23"/>
      <c r="O68" s="23"/>
      <c r="P68" s="23"/>
      <c r="Q68" s="23"/>
      <c r="R68" s="61"/>
      <c r="S68" s="24">
        <f t="shared" si="14"/>
        <v>0</v>
      </c>
      <c r="T68" s="25">
        <f ca="1">(S68/#REF!)*T$15</f>
        <v>0</v>
      </c>
      <c r="U68" s="23"/>
      <c r="V68" s="26">
        <f t="shared" si="10"/>
        <v>0</v>
      </c>
      <c r="W68" s="27"/>
      <c r="X68" s="26">
        <f t="shared" si="11"/>
        <v>0</v>
      </c>
      <c r="Y68" s="27"/>
      <c r="Z68" s="26">
        <f t="shared" si="12"/>
        <v>0</v>
      </c>
      <c r="AA68" s="27"/>
      <c r="AB68" s="26">
        <f t="shared" si="19"/>
        <v>8242.4</v>
      </c>
    </row>
    <row r="69" spans="1:59" ht="43.5" customHeight="1" x14ac:dyDescent="0.45">
      <c r="A69" s="4"/>
      <c r="B69" s="36"/>
      <c r="C69" s="4"/>
      <c r="D69" s="4"/>
      <c r="E69" s="4"/>
      <c r="F69" s="4"/>
      <c r="G69" s="4"/>
      <c r="H69" s="4"/>
      <c r="I69" s="4"/>
      <c r="J69" s="4"/>
      <c r="K69" s="4"/>
      <c r="L69" s="4"/>
      <c r="N69" s="4"/>
    </row>
    <row r="70" spans="1:59" s="58" customFormat="1" ht="90" customHeight="1" x14ac:dyDescent="0.45">
      <c r="A70" s="59" t="s">
        <v>132</v>
      </c>
      <c r="B70" s="62" t="s">
        <v>0</v>
      </c>
      <c r="C70" s="62" t="s">
        <v>133</v>
      </c>
      <c r="D70" s="60" t="s">
        <v>134</v>
      </c>
      <c r="E70" s="60" t="s">
        <v>135</v>
      </c>
      <c r="F70" s="63" t="s">
        <v>136</v>
      </c>
      <c r="G70" s="60" t="s">
        <v>86</v>
      </c>
      <c r="H70" s="167" t="s">
        <v>87</v>
      </c>
      <c r="I70" s="168"/>
      <c r="J70" s="60" t="s">
        <v>88</v>
      </c>
      <c r="K70" s="165" t="s">
        <v>147</v>
      </c>
      <c r="L70" s="165"/>
      <c r="M70" s="1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9" ht="57" customHeight="1" x14ac:dyDescent="0.4">
      <c r="A71" s="29" t="s">
        <v>129</v>
      </c>
      <c r="B71" s="66" t="s">
        <v>146</v>
      </c>
      <c r="C71" s="141">
        <v>44698</v>
      </c>
      <c r="D71" s="142" t="s">
        <v>151</v>
      </c>
      <c r="E71" s="142" t="s">
        <v>145</v>
      </c>
      <c r="F71" s="143">
        <v>133.87</v>
      </c>
      <c r="G71" s="144">
        <v>0.29166666666666669</v>
      </c>
      <c r="H71" s="144">
        <v>0.5</v>
      </c>
      <c r="I71" s="144">
        <v>0.54999999999999993</v>
      </c>
      <c r="J71" s="144">
        <v>0.79166666666666663</v>
      </c>
      <c r="K71" s="166" t="s">
        <v>251</v>
      </c>
      <c r="L71" s="166"/>
      <c r="AA71" s="2"/>
      <c r="AB71" s="2"/>
      <c r="AC71" s="2"/>
      <c r="BE71" s="1"/>
      <c r="BF71" s="1"/>
      <c r="BG71" s="1"/>
    </row>
    <row r="72" spans="1:59" ht="57" customHeight="1" x14ac:dyDescent="0.4">
      <c r="A72" s="29" t="s">
        <v>129</v>
      </c>
      <c r="B72" s="66" t="s">
        <v>294</v>
      </c>
      <c r="C72" s="141">
        <v>44915</v>
      </c>
      <c r="D72" s="142" t="s">
        <v>293</v>
      </c>
      <c r="E72" s="142" t="s">
        <v>145</v>
      </c>
      <c r="F72" s="143">
        <v>133.87</v>
      </c>
      <c r="G72" s="144">
        <v>0.29166666666666669</v>
      </c>
      <c r="H72" s="144">
        <v>0.5</v>
      </c>
      <c r="I72" s="144">
        <v>0.54999999999999993</v>
      </c>
      <c r="J72" s="144">
        <v>0.79166666666666663</v>
      </c>
      <c r="K72" s="166" t="s">
        <v>295</v>
      </c>
      <c r="L72" s="166"/>
      <c r="AA72" s="2"/>
      <c r="AB72" s="2"/>
      <c r="AC72" s="2"/>
      <c r="BE72" s="1"/>
      <c r="BF72" s="1"/>
      <c r="BG72" s="1"/>
    </row>
    <row r="73" spans="1:59" ht="54.75" customHeight="1" x14ac:dyDescent="0.4">
      <c r="A73" s="29" t="s">
        <v>129</v>
      </c>
      <c r="B73" s="66" t="s">
        <v>240</v>
      </c>
      <c r="C73" s="141">
        <v>44748</v>
      </c>
      <c r="D73" s="142" t="s">
        <v>239</v>
      </c>
      <c r="E73" s="142" t="s">
        <v>158</v>
      </c>
      <c r="F73" s="143">
        <v>98.92</v>
      </c>
      <c r="G73" s="144">
        <v>0.29166666666666669</v>
      </c>
      <c r="H73" s="144">
        <v>0.5</v>
      </c>
      <c r="I73" s="144">
        <v>0.54999999999999993</v>
      </c>
      <c r="J73" s="144">
        <v>0.70833333333333337</v>
      </c>
      <c r="K73" s="166" t="s">
        <v>276</v>
      </c>
      <c r="L73" s="166"/>
      <c r="AA73" s="2"/>
      <c r="AB73" s="2"/>
      <c r="AC73" s="2"/>
      <c r="BE73" s="1"/>
      <c r="BF73" s="1"/>
      <c r="BG73" s="1"/>
    </row>
    <row r="74" spans="1:59" ht="59.25" customHeight="1" x14ac:dyDescent="0.45">
      <c r="A74" s="29" t="s">
        <v>129</v>
      </c>
      <c r="B74" s="66" t="s">
        <v>281</v>
      </c>
      <c r="C74" s="141">
        <v>44837</v>
      </c>
      <c r="D74" s="142" t="s">
        <v>282</v>
      </c>
      <c r="E74" s="142" t="s">
        <v>158</v>
      </c>
      <c r="F74" s="143">
        <v>98.92</v>
      </c>
      <c r="G74" s="144">
        <v>0.29166666666666669</v>
      </c>
      <c r="H74" s="144">
        <v>0.5</v>
      </c>
      <c r="I74" s="144">
        <v>0.54999999999999993</v>
      </c>
      <c r="J74" s="144">
        <v>0.70833333333333337</v>
      </c>
      <c r="K74" s="166" t="s">
        <v>276</v>
      </c>
      <c r="L74" s="166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59.25" customHeight="1" x14ac:dyDescent="0.45">
      <c r="A75" s="29" t="s">
        <v>129</v>
      </c>
      <c r="B75" s="66" t="s">
        <v>284</v>
      </c>
      <c r="C75" s="141">
        <v>44909</v>
      </c>
      <c r="D75" s="142" t="s">
        <v>283</v>
      </c>
      <c r="E75" s="142" t="s">
        <v>158</v>
      </c>
      <c r="F75" s="143">
        <v>98.92</v>
      </c>
      <c r="G75" s="144">
        <v>0.29166666666666669</v>
      </c>
      <c r="H75" s="144">
        <v>0.5</v>
      </c>
      <c r="I75" s="144">
        <v>0.54999999999999993</v>
      </c>
      <c r="J75" s="144">
        <v>0.70833333333333337</v>
      </c>
      <c r="K75" s="166" t="s">
        <v>288</v>
      </c>
      <c r="L75" s="166"/>
      <c r="O75" s="58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43.5" customHeight="1" x14ac:dyDescent="0.45">
      <c r="A76" s="65"/>
      <c r="B76" s="145"/>
      <c r="C76" s="146"/>
      <c r="D76" s="147"/>
      <c r="E76" s="147"/>
      <c r="F76" s="148"/>
      <c r="G76" s="149"/>
      <c r="H76" s="149"/>
      <c r="I76" s="149"/>
      <c r="J76" s="149"/>
      <c r="K76" s="150"/>
      <c r="L76" s="151"/>
      <c r="M76" s="58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75.75" customHeight="1" x14ac:dyDescent="0.45">
      <c r="A77" s="59" t="s">
        <v>132</v>
      </c>
      <c r="B77" s="62" t="s">
        <v>0</v>
      </c>
      <c r="C77" s="62" t="s">
        <v>133</v>
      </c>
      <c r="D77" s="60" t="s">
        <v>134</v>
      </c>
      <c r="E77" s="60" t="s">
        <v>135</v>
      </c>
      <c r="F77" s="63" t="s">
        <v>136</v>
      </c>
      <c r="G77" s="60" t="s">
        <v>86</v>
      </c>
      <c r="H77" s="167" t="s">
        <v>87</v>
      </c>
      <c r="I77" s="168"/>
      <c r="J77" s="60" t="s">
        <v>88</v>
      </c>
      <c r="K77" s="165" t="s">
        <v>147</v>
      </c>
      <c r="L77" s="165"/>
      <c r="O77" s="4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48" customHeight="1" x14ac:dyDescent="0.45">
      <c r="A78" s="29" t="s">
        <v>255</v>
      </c>
      <c r="B78" s="66" t="s">
        <v>272</v>
      </c>
      <c r="C78" s="141">
        <v>44831</v>
      </c>
      <c r="D78" s="142" t="s">
        <v>273</v>
      </c>
      <c r="E78" s="142" t="s">
        <v>256</v>
      </c>
      <c r="F78" s="143">
        <v>150.74</v>
      </c>
      <c r="G78" s="144">
        <v>0.29166666666666669</v>
      </c>
      <c r="H78" s="144">
        <v>0.5</v>
      </c>
      <c r="I78" s="144">
        <v>0.54999999999999993</v>
      </c>
      <c r="J78" s="144">
        <v>0.70833333333333337</v>
      </c>
      <c r="K78" s="166" t="s">
        <v>275</v>
      </c>
      <c r="L78" s="166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45.75" customHeight="1" x14ac:dyDescent="0.45">
      <c r="A79" s="29" t="s">
        <v>269</v>
      </c>
      <c r="B79" s="66" t="s">
        <v>271</v>
      </c>
      <c r="C79" s="141">
        <v>44816</v>
      </c>
      <c r="D79" s="142" t="s">
        <v>279</v>
      </c>
      <c r="E79" s="142" t="s">
        <v>270</v>
      </c>
      <c r="F79" s="143">
        <v>264</v>
      </c>
      <c r="G79" s="144">
        <v>0.29166666666666669</v>
      </c>
      <c r="H79" s="144">
        <v>0.5</v>
      </c>
      <c r="I79" s="144">
        <v>0.54999999999999993</v>
      </c>
      <c r="J79" s="144">
        <v>0.70833333333333337</v>
      </c>
      <c r="K79" s="166" t="s">
        <v>276</v>
      </c>
      <c r="L79" s="166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45.75" customHeight="1" x14ac:dyDescent="0.45">
      <c r="A80" s="65"/>
      <c r="B80" s="145"/>
      <c r="C80" s="146"/>
      <c r="D80" s="147"/>
      <c r="E80" s="147"/>
      <c r="F80" s="148"/>
      <c r="G80" s="149"/>
      <c r="H80" s="149"/>
      <c r="I80" s="149"/>
      <c r="J80" s="149"/>
      <c r="K80" s="164"/>
      <c r="L80" s="164"/>
      <c r="O80" s="58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72.75" customHeight="1" x14ac:dyDescent="0.4">
      <c r="A81" s="59" t="s">
        <v>132</v>
      </c>
      <c r="B81" s="62" t="s">
        <v>0</v>
      </c>
      <c r="C81" s="62" t="s">
        <v>133</v>
      </c>
      <c r="D81" s="60" t="s">
        <v>134</v>
      </c>
      <c r="E81" s="60" t="s">
        <v>135</v>
      </c>
      <c r="F81" s="63" t="s">
        <v>136</v>
      </c>
      <c r="G81" s="60" t="s">
        <v>86</v>
      </c>
      <c r="H81" s="60" t="s">
        <v>88</v>
      </c>
      <c r="I81" s="165" t="s">
        <v>147</v>
      </c>
      <c r="J81" s="165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52.5" customHeight="1" x14ac:dyDescent="0.4">
      <c r="A82" s="29" t="s">
        <v>31</v>
      </c>
      <c r="B82" s="66" t="s">
        <v>287</v>
      </c>
      <c r="C82" s="141">
        <v>44907</v>
      </c>
      <c r="D82" s="142" t="s">
        <v>285</v>
      </c>
      <c r="E82" s="142" t="s">
        <v>286</v>
      </c>
      <c r="F82" s="143">
        <v>138.68</v>
      </c>
      <c r="G82" s="144">
        <v>0.29166666666666669</v>
      </c>
      <c r="H82" s="144">
        <v>0.54166666666666663</v>
      </c>
      <c r="I82" s="166" t="s">
        <v>296</v>
      </c>
      <c r="J82" s="16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43.5" customHeight="1" x14ac:dyDescent="0.4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43.5" customHeight="1" x14ac:dyDescent="0.4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ht="43.5" customHeight="1" x14ac:dyDescent="0.4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ht="43.5" customHeight="1" x14ac:dyDescent="0.4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ht="43.5" customHeight="1" x14ac:dyDescent="0.4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ht="43.5" customHeight="1" x14ac:dyDescent="0.4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ht="43.5" customHeight="1" x14ac:dyDescent="0.4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ht="43.5" customHeight="1" x14ac:dyDescent="0.4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ht="43.5" customHeight="1" x14ac:dyDescent="0.4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ht="43.5" customHeight="1" x14ac:dyDescent="0.4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ht="43.5" customHeight="1" x14ac:dyDescent="0.4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ht="43.5" customHeight="1" x14ac:dyDescent="0.4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</sheetData>
  <mergeCells count="15">
    <mergeCell ref="K75:L75"/>
    <mergeCell ref="A6:J6"/>
    <mergeCell ref="H70:I70"/>
    <mergeCell ref="K70:L70"/>
    <mergeCell ref="K71:L71"/>
    <mergeCell ref="K74:L74"/>
    <mergeCell ref="I7:J7"/>
    <mergeCell ref="K73:L73"/>
    <mergeCell ref="K72:L72"/>
    <mergeCell ref="I81:J81"/>
    <mergeCell ref="I82:J82"/>
    <mergeCell ref="K79:L79"/>
    <mergeCell ref="H77:I77"/>
    <mergeCell ref="K77:L77"/>
    <mergeCell ref="K78:L78"/>
  </mergeCells>
  <conditionalFormatting sqref="D50 D29:D30 D32:D40 D24 D7:D19">
    <cfRule type="duplicateValues" dxfId="2" priority="8"/>
  </conditionalFormatting>
  <conditionalFormatting sqref="D51">
    <cfRule type="duplicateValues" dxfId="1" priority="6" stopIfTrue="1"/>
  </conditionalFormatting>
  <conditionalFormatting sqref="D53:D60 D42:D43 D68 D62:D66">
    <cfRule type="duplicateValues" dxfId="0" priority="17" stopIfTrue="1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6" max="1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1" zoomScale="85" zoomScaleNormal="85" workbookViewId="0">
      <selection activeCell="D5" sqref="D5"/>
    </sheetView>
  </sheetViews>
  <sheetFormatPr defaultRowHeight="15" x14ac:dyDescent="0.25"/>
  <cols>
    <col min="1" max="1" width="14.5703125" bestFit="1" customWidth="1"/>
    <col min="2" max="2" width="83.140625" bestFit="1" customWidth="1"/>
    <col min="3" max="3" width="2.28515625" style="68" customWidth="1"/>
    <col min="4" max="4" width="83.140625" bestFit="1" customWidth="1"/>
    <col min="5" max="5" width="2.5703125" style="68" customWidth="1"/>
    <col min="6" max="6" width="84.140625" bestFit="1" customWidth="1"/>
    <col min="7" max="7" width="41.85546875" customWidth="1"/>
    <col min="8" max="8" width="13.140625" customWidth="1"/>
  </cols>
  <sheetData>
    <row r="1" spans="2:6" ht="21" x14ac:dyDescent="0.35">
      <c r="B1" s="170" t="s">
        <v>171</v>
      </c>
      <c r="C1" s="171"/>
      <c r="D1" s="171"/>
      <c r="E1" s="171"/>
      <c r="F1" s="172"/>
    </row>
    <row r="2" spans="2:6" x14ac:dyDescent="0.25">
      <c r="B2" s="67"/>
      <c r="D2" s="69"/>
      <c r="F2" s="70"/>
    </row>
    <row r="3" spans="2:6" x14ac:dyDescent="0.25">
      <c r="B3" s="71" t="s">
        <v>214</v>
      </c>
      <c r="C3" s="72"/>
      <c r="D3" s="73" t="s">
        <v>213</v>
      </c>
      <c r="E3" s="72"/>
      <c r="F3" s="74" t="s">
        <v>212</v>
      </c>
    </row>
    <row r="4" spans="2:6" x14ac:dyDescent="0.25">
      <c r="B4" s="75" t="s">
        <v>172</v>
      </c>
      <c r="C4" s="72"/>
      <c r="D4" s="76" t="s">
        <v>173</v>
      </c>
      <c r="E4" s="72"/>
      <c r="F4" s="77" t="s">
        <v>215</v>
      </c>
    </row>
    <row r="5" spans="2:6" ht="66.75" customHeight="1" x14ac:dyDescent="0.25">
      <c r="B5" s="78">
        <v>1101.02</v>
      </c>
      <c r="C5" s="79"/>
      <c r="D5" s="80" t="s">
        <v>174</v>
      </c>
      <c r="E5" s="79"/>
      <c r="F5" s="81" t="s">
        <v>175</v>
      </c>
    </row>
    <row r="6" spans="2:6" x14ac:dyDescent="0.25">
      <c r="B6" s="82" t="s">
        <v>176</v>
      </c>
      <c r="C6" s="83"/>
      <c r="D6" s="84" t="s">
        <v>176</v>
      </c>
      <c r="E6" s="83"/>
      <c r="F6" s="85" t="s">
        <v>177</v>
      </c>
    </row>
    <row r="7" spans="2:6" x14ac:dyDescent="0.25">
      <c r="B7" s="86" t="s">
        <v>178</v>
      </c>
      <c r="C7" s="72"/>
      <c r="D7" s="87" t="s">
        <v>179</v>
      </c>
      <c r="E7" s="72"/>
      <c r="F7" s="88" t="s">
        <v>217</v>
      </c>
    </row>
    <row r="8" spans="2:6" x14ac:dyDescent="0.25">
      <c r="B8" s="89">
        <f>B5*20%</f>
        <v>220.20400000000001</v>
      </c>
      <c r="C8" s="90"/>
      <c r="D8" s="91">
        <f>1107*20%</f>
        <v>221.4</v>
      </c>
      <c r="E8" s="90"/>
      <c r="F8" s="92">
        <f>1194.03*20%</f>
        <v>238.80600000000001</v>
      </c>
    </row>
    <row r="9" spans="2:6" x14ac:dyDescent="0.25">
      <c r="B9" s="93" t="s">
        <v>180</v>
      </c>
      <c r="C9" s="94"/>
      <c r="D9" s="95" t="s">
        <v>181</v>
      </c>
      <c r="E9" s="94"/>
      <c r="F9" s="96" t="s">
        <v>181</v>
      </c>
    </row>
    <row r="10" spans="2:6" ht="30" customHeight="1" x14ac:dyDescent="0.25">
      <c r="B10" s="97" t="s">
        <v>182</v>
      </c>
      <c r="C10" s="72"/>
      <c r="D10" s="95" t="s">
        <v>183</v>
      </c>
      <c r="E10" s="94"/>
      <c r="F10" s="96" t="s">
        <v>184</v>
      </c>
    </row>
    <row r="11" spans="2:6" x14ac:dyDescent="0.25">
      <c r="B11" s="98" t="s">
        <v>185</v>
      </c>
      <c r="C11" s="72"/>
      <c r="D11" s="99" t="s">
        <v>185</v>
      </c>
      <c r="E11" s="72"/>
      <c r="F11" s="100" t="s">
        <v>186</v>
      </c>
    </row>
    <row r="12" spans="2:6" x14ac:dyDescent="0.25">
      <c r="B12" s="101" t="s">
        <v>187</v>
      </c>
      <c r="C12" s="102"/>
      <c r="D12" s="103" t="s">
        <v>187</v>
      </c>
      <c r="E12" s="102"/>
      <c r="F12" s="104"/>
    </row>
    <row r="13" spans="2:6" ht="24.75" customHeight="1" x14ac:dyDescent="0.25">
      <c r="B13" s="105" t="s">
        <v>188</v>
      </c>
      <c r="C13" s="102"/>
      <c r="D13" s="106" t="s">
        <v>188</v>
      </c>
      <c r="E13" s="102"/>
      <c r="F13" s="104"/>
    </row>
    <row r="14" spans="2:6" x14ac:dyDescent="0.25">
      <c r="B14" s="107"/>
      <c r="C14" s="108"/>
      <c r="D14" s="109" t="s">
        <v>189</v>
      </c>
      <c r="E14" s="110"/>
      <c r="F14" s="111"/>
    </row>
    <row r="15" spans="2:6" ht="38.25" x14ac:dyDescent="0.25">
      <c r="B15" s="112" t="s">
        <v>190</v>
      </c>
      <c r="C15" s="108"/>
      <c r="D15" s="113" t="s">
        <v>191</v>
      </c>
      <c r="E15" s="72"/>
      <c r="F15" s="114" t="s">
        <v>192</v>
      </c>
    </row>
    <row r="16" spans="2:6" ht="29.25" customHeight="1" x14ac:dyDescent="0.25">
      <c r="B16" s="107"/>
      <c r="C16" s="108"/>
      <c r="D16" s="115" t="s">
        <v>193</v>
      </c>
      <c r="E16" s="83"/>
      <c r="F16" s="116"/>
    </row>
    <row r="17" spans="2:13" ht="24.75" customHeight="1" x14ac:dyDescent="0.25">
      <c r="B17" s="133" t="s">
        <v>194</v>
      </c>
      <c r="C17" s="110"/>
      <c r="D17" s="134" t="s">
        <v>216</v>
      </c>
      <c r="E17" s="110"/>
      <c r="F17" s="135" t="s">
        <v>216</v>
      </c>
    </row>
    <row r="18" spans="2:13" x14ac:dyDescent="0.25">
      <c r="B18" s="117"/>
      <c r="C18" s="110"/>
      <c r="D18" s="118"/>
      <c r="E18" s="110"/>
      <c r="F18" s="119"/>
    </row>
    <row r="19" spans="2:13" x14ac:dyDescent="0.25">
      <c r="B19" s="117"/>
      <c r="C19" s="110"/>
      <c r="D19" s="118"/>
      <c r="E19" s="110"/>
      <c r="F19" s="119"/>
    </row>
    <row r="20" spans="2:13" x14ac:dyDescent="0.25">
      <c r="B20" s="117"/>
      <c r="C20" s="110"/>
      <c r="D20" s="118"/>
      <c r="E20" s="110"/>
      <c r="F20" s="119"/>
      <c r="G20" s="120"/>
      <c r="H20" s="120"/>
      <c r="I20" s="120"/>
      <c r="J20" s="120"/>
      <c r="K20" s="120"/>
      <c r="L20" s="120"/>
    </row>
    <row r="21" spans="2:13" x14ac:dyDescent="0.25">
      <c r="B21" s="71" t="s">
        <v>211</v>
      </c>
      <c r="C21" s="72"/>
      <c r="D21" s="73" t="s">
        <v>210</v>
      </c>
      <c r="E21" s="72"/>
      <c r="F21" s="121" t="s">
        <v>196</v>
      </c>
      <c r="G21" s="120"/>
      <c r="H21" s="120"/>
      <c r="I21" s="120"/>
      <c r="J21" s="120"/>
      <c r="K21" s="120"/>
      <c r="L21" s="120"/>
    </row>
    <row r="22" spans="2:13" x14ac:dyDescent="0.25">
      <c r="B22" s="75" t="s">
        <v>172</v>
      </c>
      <c r="C22" s="72"/>
      <c r="D22" s="76" t="s">
        <v>197</v>
      </c>
      <c r="E22" s="72"/>
      <c r="F22" s="122"/>
      <c r="G22" s="120"/>
      <c r="H22" s="120"/>
      <c r="I22" s="120"/>
      <c r="J22" s="120"/>
      <c r="K22" s="120"/>
      <c r="L22" s="120"/>
      <c r="M22" s="123"/>
    </row>
    <row r="23" spans="2:13" x14ac:dyDescent="0.25">
      <c r="B23" s="78">
        <v>1652.4</v>
      </c>
      <c r="C23" s="79"/>
      <c r="D23" s="80" t="s">
        <v>218</v>
      </c>
      <c r="E23" s="79"/>
      <c r="F23" s="124" t="s">
        <v>198</v>
      </c>
    </row>
    <row r="24" spans="2:13" x14ac:dyDescent="0.25">
      <c r="B24" s="82" t="s">
        <v>199</v>
      </c>
      <c r="C24" s="83"/>
      <c r="D24" s="84" t="s">
        <v>177</v>
      </c>
      <c r="E24" s="83"/>
      <c r="F24" s="122"/>
    </row>
    <row r="25" spans="2:13" x14ac:dyDescent="0.25">
      <c r="B25" s="86" t="s">
        <v>200</v>
      </c>
      <c r="C25" s="72"/>
      <c r="D25" s="87" t="s">
        <v>219</v>
      </c>
      <c r="E25" s="72"/>
      <c r="F25" s="124" t="s">
        <v>201</v>
      </c>
    </row>
    <row r="26" spans="2:13" x14ac:dyDescent="0.25">
      <c r="B26" s="78">
        <f>1080*20%</f>
        <v>216</v>
      </c>
      <c r="C26" s="79"/>
      <c r="D26" s="80">
        <f>1194.03*20%</f>
        <v>238.80600000000001</v>
      </c>
      <c r="E26" s="79"/>
      <c r="F26" s="125"/>
    </row>
    <row r="27" spans="2:13" x14ac:dyDescent="0.25">
      <c r="B27" s="93" t="s">
        <v>202</v>
      </c>
      <c r="C27" s="94"/>
      <c r="D27" s="95"/>
      <c r="E27" s="94"/>
      <c r="F27" s="126"/>
    </row>
    <row r="28" spans="2:13" x14ac:dyDescent="0.25">
      <c r="B28" s="93" t="s">
        <v>203</v>
      </c>
      <c r="C28" s="94"/>
      <c r="D28" s="95"/>
      <c r="E28" s="94"/>
      <c r="F28" s="126"/>
    </row>
    <row r="29" spans="2:13" x14ac:dyDescent="0.25">
      <c r="B29" s="101" t="s">
        <v>204</v>
      </c>
      <c r="C29" s="102"/>
      <c r="D29" s="103" t="s">
        <v>187</v>
      </c>
      <c r="E29" s="102"/>
      <c r="F29" s="126"/>
    </row>
    <row r="30" spans="2:13" ht="46.5" customHeight="1" x14ac:dyDescent="0.25">
      <c r="B30" s="105" t="s">
        <v>205</v>
      </c>
      <c r="C30" s="102"/>
      <c r="D30" s="106" t="s">
        <v>205</v>
      </c>
      <c r="E30" s="102"/>
      <c r="F30" s="126"/>
    </row>
    <row r="31" spans="2:13" x14ac:dyDescent="0.25">
      <c r="B31" s="107"/>
      <c r="C31" s="108"/>
      <c r="D31" s="109" t="s">
        <v>206</v>
      </c>
      <c r="E31" s="110"/>
      <c r="F31" s="126"/>
    </row>
    <row r="32" spans="2:13" ht="25.5" x14ac:dyDescent="0.25">
      <c r="B32" s="127" t="s">
        <v>191</v>
      </c>
      <c r="C32" s="72"/>
      <c r="D32" s="113" t="s">
        <v>207</v>
      </c>
      <c r="E32" s="72"/>
      <c r="F32" s="128"/>
    </row>
    <row r="33" spans="1:6" ht="72" customHeight="1" x14ac:dyDescent="0.25">
      <c r="B33" s="112"/>
      <c r="C33" s="110"/>
      <c r="D33" s="139" t="s">
        <v>208</v>
      </c>
      <c r="E33" s="108"/>
      <c r="F33" s="126"/>
    </row>
    <row r="34" spans="1:6" ht="29.25" customHeight="1" x14ac:dyDescent="0.25">
      <c r="B34" s="136" t="s">
        <v>195</v>
      </c>
      <c r="C34" s="137"/>
      <c r="D34" s="138" t="s">
        <v>216</v>
      </c>
      <c r="E34" s="129"/>
      <c r="F34" s="130"/>
    </row>
    <row r="35" spans="1:6" x14ac:dyDescent="0.25">
      <c r="B35" s="131"/>
      <c r="F35" s="130"/>
    </row>
    <row r="36" spans="1:6" ht="68.25" customHeight="1" thickBot="1" x14ac:dyDescent="0.4">
      <c r="B36" s="173" t="s">
        <v>209</v>
      </c>
      <c r="C36" s="174"/>
      <c r="D36" s="174"/>
      <c r="E36" s="174"/>
      <c r="F36" s="175"/>
    </row>
    <row r="40" spans="1:6" x14ac:dyDescent="0.25">
      <c r="A40">
        <v>40</v>
      </c>
    </row>
    <row r="41" spans="1:6" x14ac:dyDescent="0.25">
      <c r="A41">
        <v>50</v>
      </c>
    </row>
    <row r="42" spans="1:6" x14ac:dyDescent="0.25">
      <c r="A42">
        <v>40</v>
      </c>
    </row>
    <row r="43" spans="1:6" x14ac:dyDescent="0.25">
      <c r="A43">
        <v>40</v>
      </c>
    </row>
    <row r="44" spans="1:6" x14ac:dyDescent="0.25">
      <c r="A44">
        <v>18</v>
      </c>
    </row>
    <row r="45" spans="1:6" x14ac:dyDescent="0.25">
      <c r="A45">
        <v>50</v>
      </c>
    </row>
    <row r="46" spans="1:6" x14ac:dyDescent="0.25">
      <c r="A46">
        <v>50</v>
      </c>
    </row>
    <row r="47" spans="1:6" x14ac:dyDescent="0.25">
      <c r="A47">
        <v>50</v>
      </c>
    </row>
    <row r="48" spans="1:6" x14ac:dyDescent="0.25">
      <c r="A48">
        <v>80</v>
      </c>
    </row>
    <row r="49" spans="1:1" x14ac:dyDescent="0.25">
      <c r="A49">
        <v>40</v>
      </c>
    </row>
    <row r="50" spans="1:1" x14ac:dyDescent="0.25">
      <c r="A50">
        <v>50</v>
      </c>
    </row>
    <row r="51" spans="1:1" x14ac:dyDescent="0.25">
      <c r="A51">
        <v>65</v>
      </c>
    </row>
    <row r="52" spans="1:1" x14ac:dyDescent="0.25">
      <c r="A52">
        <v>60</v>
      </c>
    </row>
    <row r="53" spans="1:1" x14ac:dyDescent="0.25">
      <c r="A53">
        <v>37</v>
      </c>
    </row>
    <row r="54" spans="1:1" x14ac:dyDescent="0.25">
      <c r="A54">
        <v>50</v>
      </c>
    </row>
    <row r="55" spans="1:1" x14ac:dyDescent="0.25">
      <c r="A55">
        <v>50</v>
      </c>
    </row>
    <row r="56" spans="1:1" x14ac:dyDescent="0.25">
      <c r="A56">
        <v>70</v>
      </c>
    </row>
    <row r="57" spans="1:1" x14ac:dyDescent="0.25">
      <c r="A57">
        <v>60</v>
      </c>
    </row>
    <row r="58" spans="1:1" x14ac:dyDescent="0.25">
      <c r="A58">
        <v>68</v>
      </c>
    </row>
    <row r="59" spans="1:1" x14ac:dyDescent="0.25">
      <c r="A59">
        <v>40</v>
      </c>
    </row>
    <row r="60" spans="1:1" x14ac:dyDescent="0.25">
      <c r="A60" s="132">
        <f>SUM(A40:A59)</f>
        <v>1008</v>
      </c>
    </row>
  </sheetData>
  <mergeCells count="2">
    <mergeCell ref="B1:F1"/>
    <mergeCell ref="B36:F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Gestão </vt:lpstr>
      <vt:lpstr>Controle de Convenção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</cp:lastModifiedBy>
  <cp:lastPrinted>2022-12-06T13:36:18Z</cp:lastPrinted>
  <dcterms:created xsi:type="dcterms:W3CDTF">2021-10-04T11:47:02Z</dcterms:created>
  <dcterms:modified xsi:type="dcterms:W3CDTF">2023-01-02T13:47:16Z</dcterms:modified>
</cp:coreProperties>
</file>