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igs" ContentType="application/vnd.openxmlformats-package.digital-signature-origin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riano.salles\Desktop\IBGC Brasil 2022\Relatório-recursos-recebidos-gastos-e-devolvidos\Novembro\"/>
    </mc:Choice>
  </mc:AlternateContent>
  <bookViews>
    <workbookView xWindow="0" yWindow="0" windowWidth="23040" windowHeight="9264"/>
  </bookViews>
  <sheets>
    <sheet name="112022" sheetId="1" r:id="rId1"/>
  </sheets>
  <definedNames>
    <definedName name="_xlnm.Print_Area" localSheetId="0">'112022'!$A$1:$B$102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3" i="1" l="1"/>
  <c r="B54" i="1"/>
  <c r="B56" i="1"/>
  <c r="B57" i="1"/>
  <c r="B52" i="1"/>
  <c r="B58" i="1"/>
  <c r="B60" i="1"/>
  <c r="B39" i="1"/>
  <c r="B35" i="1"/>
  <c r="B79" i="1"/>
  <c r="B61" i="1" l="1"/>
  <c r="B41" i="1"/>
  <c r="B68" i="1"/>
  <c r="B29" i="1"/>
  <c r="B36" i="1"/>
  <c r="B78" i="1"/>
  <c r="B69" i="1" l="1"/>
  <c r="B80" i="1" s="1"/>
  <c r="B47" i="1"/>
  <c r="B45" i="1" l="1"/>
  <c r="B48" i="1" s="1"/>
  <c r="B74" i="1" l="1"/>
  <c r="B87" i="1"/>
  <c r="C80" i="1" l="1"/>
</calcChain>
</file>

<file path=xl/sharedStrings.xml><?xml version="1.0" encoding="utf-8"?>
<sst xmlns="http://schemas.openxmlformats.org/spreadsheetml/2006/main" count="75" uniqueCount="75">
  <si>
    <t>Assinatura do Contador:</t>
  </si>
  <si>
    <t>Assinatura do Responsável pela Área Financeira:</t>
  </si>
  <si>
    <r>
      <t xml:space="preserve">9.Nota Explicativa: A Criação do CNPJ da unidade é de competência do Parceiro Público e encontra-se em fase de cadastro.
</t>
    </r>
    <r>
      <rPr>
        <b/>
        <sz val="11"/>
        <color rgb="FF000000"/>
        <rFont val="Calibri"/>
        <family val="2"/>
      </rPr>
      <t/>
    </r>
  </si>
  <si>
    <t>TOTAL DAS GLOSAS</t>
  </si>
  <si>
    <t>8.2 Glosa - não cumprimento das metas</t>
  </si>
  <si>
    <t>8.1 Glosa - servidores cedidos</t>
  </si>
  <si>
    <t>8.INFORMAÇÕES COMPLEMENTARES - GLOSAS</t>
  </si>
  <si>
    <t>Fonte: Extratos bancários e Relatorio SIPEF/BRGAAP.</t>
  </si>
  <si>
    <t xml:space="preserve">SALDO BANCÁRIO FINAL : </t>
  </si>
  <si>
    <t>7.3 Aplicações Financeiras  - CUSTEIO e INVESTIMENTO</t>
  </si>
  <si>
    <t>7.2. Banco Conta Movimento  - CUSTEIO e INVESTIMENTO</t>
  </si>
  <si>
    <t>7.1 Caixa</t>
  </si>
  <si>
    <t xml:space="preserve">TOTAL VALORES DEVOLVIDOS </t>
  </si>
  <si>
    <t>6.2 Valores Devolvidos à Contratante -INVESTIMENTO</t>
  </si>
  <si>
    <t xml:space="preserve">6.1 Valores Devolvidos à Contratante - CUSTEIO </t>
  </si>
  <si>
    <t>6.VALORES DEVOLVIDOS À CONTRATANTE</t>
  </si>
  <si>
    <t>TOTAL GERAL DOS PAGAMENTOS</t>
  </si>
  <si>
    <t xml:space="preserve">TOTAL DE PAGAMENTOS - INVESTIMENTO </t>
  </si>
  <si>
    <t xml:space="preserve">5.2.4 Outros </t>
  </si>
  <si>
    <t>5.2.3 Aquisições Direito de Uso de Software</t>
  </si>
  <si>
    <t>5.2.2 Aquisições de Bens Imobilizados</t>
  </si>
  <si>
    <t xml:space="preserve">5.2.1 Aquisições de Bens </t>
  </si>
  <si>
    <t>5.2 PAGAMENTOS REALIZADOS - INVESTIMENTOS</t>
  </si>
  <si>
    <r>
      <t>TOTAL DE PAGAMENTOS - CUSTEIO</t>
    </r>
    <r>
      <rPr>
        <b/>
        <sz val="11"/>
        <color rgb="FFFF0000"/>
        <rFont val="Calibri"/>
        <family val="2"/>
      </rPr>
      <t xml:space="preserve"> </t>
    </r>
  </si>
  <si>
    <t>5.1.8 Outros - REEMBOLSOS DE DESPESAS</t>
  </si>
  <si>
    <t>5.1.7 Despesa Administrativa O.S. e unidade gerida se situarem em localidades diversas (Item 12.1.v da Minuta Padrão do Contrato de Gestão – PGE).</t>
  </si>
  <si>
    <t>5.1.6 Encargos Sociais</t>
  </si>
  <si>
    <t>5.1.5 Tributos: Impostos,Taxas e Contribuições</t>
  </si>
  <si>
    <t xml:space="preserve">5.1.4 Bloqueio Judicial </t>
  </si>
  <si>
    <t>5.1.3 Materiais e Insumos</t>
  </si>
  <si>
    <t>5.1.2 Serviços</t>
  </si>
  <si>
    <t>5.1.1 Pessoal</t>
  </si>
  <si>
    <t>5.1 PAGAMENTOS REALIZADOS - CUSTEIO</t>
  </si>
  <si>
    <t>5. SAÍDAS DE RECURSOS FINANCEIROS</t>
  </si>
  <si>
    <t xml:space="preserve">TOTAL DAS APLICAÇÕES FINANCEIRAS </t>
  </si>
  <si>
    <t>TOTAL APLICAÇÃO FINANCEIRA- INVESTIMENTO</t>
  </si>
  <si>
    <t xml:space="preserve">4.2 Aplicação Financeira  - INVESTIMENTO </t>
  </si>
  <si>
    <t xml:space="preserve">TOTAL APLICAÇÃO FINANCEIRA- CUSTEIO </t>
  </si>
  <si>
    <t>4. APLICAÇÃO FINANCEIRA</t>
  </si>
  <si>
    <t xml:space="preserve">TOTAL DOS RESGATES </t>
  </si>
  <si>
    <t xml:space="preserve">3.2 Resgate Aplicação - INVESTIMENTO </t>
  </si>
  <si>
    <t>3. RESGATE APLICAÇÃO FINANCEIRA</t>
  </si>
  <si>
    <t>TOTAL DE ENTRADAS</t>
  </si>
  <si>
    <t>2.5 Outras entradas - DOAÇÕES/REEMBOLSOS DE DESPESAS/ESTORNOS BANCÁRIOS</t>
  </si>
  <si>
    <t>2.3 Rendimento sobre Aplicação Financeiras</t>
  </si>
  <si>
    <t xml:space="preserve">2.2 Repasse - INVESTIMENTO </t>
  </si>
  <si>
    <t>2.ENTRADAS DE RECURSOS FINANCEIROS</t>
  </si>
  <si>
    <t xml:space="preserve">SALDO ANTERIOR </t>
  </si>
  <si>
    <t>1.3 Aplicações financeiras  - CUSTEIO e INVESTIMENTO</t>
  </si>
  <si>
    <t>1.2 Banco conta movimento - CUSTEIO e INVESTIMENTO</t>
  </si>
  <si>
    <t>1.1 Caixa</t>
  </si>
  <si>
    <t xml:space="preserve">1. SALDO BANCÁRIO ANTERIOR  </t>
  </si>
  <si>
    <t>Em Reais</t>
  </si>
  <si>
    <t>Relatório Financeiro Mensal</t>
  </si>
  <si>
    <t>PREVISÃO DE REPASSE MENSAL DO CONTRATO DE GESTÃO/ADITIVO - INVESTIMENTO :R$</t>
  </si>
  <si>
    <t>PREVISÃO DE REPASSE MENSAL DO CONTRATO DE GESTÃO/ADITIVO - CUSTEIO :R$</t>
  </si>
  <si>
    <t>VIGÊNCIA DO CONTRATO DE GESTÃO:   INICIO: 12/01/2022   E    TÉRMINO  11/01/2026</t>
  </si>
  <si>
    <t>NOME DA UNIDADE GERIDA: POLICLÍNICA REGIONAL - UNIDADE GOIÁS</t>
  </si>
  <si>
    <t>CNPJ: 21.236.845/0001-50</t>
  </si>
  <si>
    <t>NOME DA ORGANIZAÇÃO SOCIAL/CONTRATADA: INSTITUTO BRASILEIRO DE GESTÃO COMPARTILHADA - IBGC</t>
  </si>
  <si>
    <t>CNPJ: 02.529.964/0001-57</t>
  </si>
  <si>
    <t>NOME DO ÓRGÃO PÚBLICO/CONTRATANTE: SECRETARIA DE ESTADO DA SAÚDE/SES-GO</t>
  </si>
  <si>
    <t>Metodologia de Avaliação da Transparência Ativa e Passiva - Organizações sem fins lucrativos que recebem recursos públicos e seus respectivos órgãos supervisores  - CGE/TCE- 2ª Edição -  2021 - Item  3.9/Financeiro</t>
  </si>
  <si>
    <t>Relatório Mensal Comparativo de Recursos Recebidos, Gastos e Devolvidos ao Poder Público</t>
  </si>
  <si>
    <t>2.1 Repasse - CUSTEIO  CEF 4230-8 / ITAU 99525-6</t>
  </si>
  <si>
    <t>3.1 Resgate Aplicação - CUSTEIO 4230-8 / ITAU 99525-6</t>
  </si>
  <si>
    <t>4.1 Aplicação Financeira - CUSTEIO 4230-8 /  ITAU 99525-6</t>
  </si>
  <si>
    <t>5.1.9 Outros - Serviços Públicos</t>
  </si>
  <si>
    <t>CONTRATO DE GESTÃO/ADITIVO Nº:  005/2022 SES/GO</t>
  </si>
  <si>
    <t xml:space="preserve">8.4 Glosa - Vigilância </t>
  </si>
  <si>
    <t>CNPJ: 21.236.845/0004-01</t>
  </si>
  <si>
    <t>Goiânia, 30 de Novembro de 2022</t>
  </si>
  <si>
    <t>7.SALDO BANCÁRIO FINAL EM 30/11/2022</t>
  </si>
  <si>
    <t>Competência: 11/2022</t>
  </si>
  <si>
    <t>8.3 Glosa - Fatura Enel (Despacho nº 253/2022-SES/CGCC/GAAL - processo 201700010019675)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</si>
</sst>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\-??_-;_-@_-"/>
  </numFmts>
  <fonts count="13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12"/>
      <color rgb="FF002060"/>
      <name val="Arial"/>
      <family val="2"/>
    </font>
    <font>
      <b/>
      <sz val="11"/>
      <color rgb="FF000000"/>
      <name val="Calibri"/>
      <family val="2"/>
    </font>
    <font>
      <sz val="10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  <charset val="1"/>
    </font>
    <font>
      <sz val="11"/>
      <name val="Calibri"/>
      <family val="2"/>
    </font>
    <font>
      <sz val="11"/>
      <name val="Calibri"/>
      <family val="2"/>
      <charset val="1"/>
    </font>
    <font>
      <b/>
      <sz val="11"/>
      <color rgb="FFFF0000"/>
      <name val="Calibri"/>
      <family val="2"/>
    </font>
    <font>
      <b/>
      <sz val="11"/>
      <name val="Calibri"/>
      <family val="2"/>
    </font>
    <font>
      <b/>
      <sz val="20"/>
      <name val="Calibri"/>
      <family val="2"/>
    </font>
    <font>
      <b/>
      <sz val="17"/>
      <color rgb="FF000000"/>
      <name val="Calibri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rgb="FFF2F2F2"/>
        <bgColor rgb="FFFFFFFF"/>
      </patternFill>
    </fill>
    <fill>
      <patternFill patternType="solid">
        <fgColor rgb="FFBFBFBF"/>
        <bgColor rgb="FFCCCCFF"/>
      </patternFill>
    </fill>
    <fill>
      <patternFill patternType="solid">
        <fgColor rgb="FFFFFFFF"/>
        <bgColor rgb="FFF2F2F2"/>
      </patternFill>
    </fill>
    <fill>
      <patternFill patternType="solid">
        <fgColor rgb="FFA6A6A6"/>
        <bgColor rgb="FFBFBFBF"/>
      </patternFill>
    </fill>
    <fill>
      <patternFill patternType="solid">
        <fgColor rgb="FF7F7F7F"/>
        <bgColor rgb="FF666699"/>
      </patternFill>
    </fill>
    <fill>
      <patternFill patternType="solid">
        <fgColor theme="0" tint="-4.9989318521683403E-2"/>
        <bgColor rgb="FFFFFFFF"/>
      </patternFill>
    </fill>
  </fills>
  <borders count="6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164" fontId="1" fillId="0" borderId="0" applyBorder="0" applyProtection="0"/>
  </cellStyleXfs>
  <cellXfs count="82">
    <xf numFmtId="0" fontId="0" fillId="0" borderId="0" xfId="0"/>
    <xf numFmtId="0" fontId="0" fillId="0" borderId="0" xfId="0" applyFont="1"/>
    <xf numFmtId="4" fontId="0" fillId="0" borderId="0" xfId="0" applyNumberFormat="1" applyFont="1" applyAlignment="1">
      <alignment horizontal="right"/>
    </xf>
    <xf numFmtId="4" fontId="2" fillId="0" borderId="0" xfId="0" applyNumberFormat="1" applyFont="1" applyFill="1"/>
    <xf numFmtId="0" fontId="3" fillId="0" borderId="0" xfId="0" applyFont="1" applyAlignment="1">
      <alignment horizontal="right"/>
    </xf>
    <xf numFmtId="0" fontId="3" fillId="0" borderId="0" xfId="0" applyFont="1"/>
    <xf numFmtId="0" fontId="0" fillId="0" borderId="0" xfId="0" applyFont="1" applyBorder="1"/>
    <xf numFmtId="0" fontId="0" fillId="0" borderId="0" xfId="0" applyFont="1" applyBorder="1" applyAlignment="1"/>
    <xf numFmtId="0" fontId="4" fillId="0" borderId="0" xfId="0" applyFont="1" applyAlignment="1">
      <alignment vertical="top" wrapText="1"/>
    </xf>
    <xf numFmtId="4" fontId="3" fillId="3" borderId="3" xfId="1" applyNumberFormat="1" applyFont="1" applyFill="1" applyBorder="1" applyAlignment="1" applyProtection="1">
      <alignment vertical="center"/>
    </xf>
    <xf numFmtId="0" fontId="3" fillId="3" borderId="3" xfId="0" applyFont="1" applyFill="1" applyBorder="1" applyAlignment="1">
      <alignment vertical="top"/>
    </xf>
    <xf numFmtId="4" fontId="0" fillId="0" borderId="0" xfId="0" applyNumberFormat="1" applyFont="1" applyBorder="1" applyAlignment="1">
      <alignment horizontal="right"/>
    </xf>
    <xf numFmtId="4" fontId="5" fillId="2" borderId="3" xfId="1" applyNumberFormat="1" applyFont="1" applyFill="1" applyBorder="1" applyAlignment="1" applyProtection="1">
      <alignment vertical="center"/>
    </xf>
    <xf numFmtId="0" fontId="5" fillId="2" borderId="3" xfId="0" applyFont="1" applyFill="1" applyBorder="1" applyAlignment="1">
      <alignment vertical="top"/>
    </xf>
    <xf numFmtId="4" fontId="0" fillId="0" borderId="0" xfId="0" applyNumberFormat="1" applyFont="1" applyBorder="1"/>
    <xf numFmtId="0" fontId="5" fillId="3" borderId="3" xfId="0" applyFont="1" applyFill="1" applyBorder="1" applyAlignment="1">
      <alignment vertical="top"/>
    </xf>
    <xf numFmtId="4" fontId="5" fillId="2" borderId="0" xfId="0" applyNumberFormat="1" applyFont="1" applyFill="1" applyBorder="1" applyAlignment="1">
      <alignment horizontal="right"/>
    </xf>
    <xf numFmtId="0" fontId="5" fillId="2" borderId="2" xfId="0" applyFont="1" applyFill="1" applyBorder="1"/>
    <xf numFmtId="4" fontId="3" fillId="0" borderId="0" xfId="1" applyNumberFormat="1" applyFont="1" applyBorder="1" applyAlignment="1" applyProtection="1">
      <alignment horizontal="left" vertical="center"/>
    </xf>
    <xf numFmtId="4" fontId="3" fillId="2" borderId="3" xfId="1" applyNumberFormat="1" applyFont="1" applyFill="1" applyBorder="1" applyAlignment="1" applyProtection="1">
      <alignment vertical="center"/>
    </xf>
    <xf numFmtId="0" fontId="3" fillId="2" borderId="3" xfId="0" applyFont="1" applyFill="1" applyBorder="1" applyAlignment="1">
      <alignment vertical="center"/>
    </xf>
    <xf numFmtId="4" fontId="0" fillId="0" borderId="0" xfId="1" applyNumberFormat="1" applyFont="1" applyBorder="1" applyAlignment="1" applyProtection="1">
      <alignment horizontal="left" vertical="center"/>
    </xf>
    <xf numFmtId="4" fontId="5" fillId="2" borderId="3" xfId="0" applyNumberFormat="1" applyFont="1" applyFill="1" applyBorder="1" applyAlignment="1">
      <alignment vertical="center" shrinkToFit="1"/>
    </xf>
    <xf numFmtId="4" fontId="0" fillId="0" borderId="0" xfId="1" applyNumberFormat="1" applyFont="1" applyBorder="1" applyAlignment="1" applyProtection="1">
      <alignment vertical="center"/>
    </xf>
    <xf numFmtId="0" fontId="0" fillId="4" borderId="0" xfId="0" applyFont="1" applyFill="1"/>
    <xf numFmtId="4" fontId="5" fillId="5" borderId="3" xfId="1" applyNumberFormat="1" applyFont="1" applyFill="1" applyBorder="1" applyAlignment="1" applyProtection="1">
      <alignment vertical="center"/>
    </xf>
    <xf numFmtId="0" fontId="3" fillId="5" borderId="3" xfId="0" applyFont="1" applyFill="1" applyBorder="1" applyAlignment="1">
      <alignment horizontal="left" vertical="center"/>
    </xf>
    <xf numFmtId="0" fontId="6" fillId="4" borderId="0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vertical="center"/>
    </xf>
    <xf numFmtId="4" fontId="5" fillId="0" borderId="3" xfId="1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 wrapText="1"/>
    </xf>
    <xf numFmtId="4" fontId="8" fillId="0" borderId="0" xfId="0" applyNumberFormat="1" applyFont="1" applyBorder="1" applyAlignment="1">
      <alignment vertical="center"/>
    </xf>
    <xf numFmtId="0" fontId="0" fillId="0" borderId="0" xfId="0" applyFont="1" applyFill="1" applyBorder="1"/>
    <xf numFmtId="4" fontId="8" fillId="0" borderId="0" xfId="0" applyNumberFormat="1" applyFont="1" applyAlignment="1">
      <alignment horizontal="right"/>
    </xf>
    <xf numFmtId="4" fontId="7" fillId="5" borderId="3" xfId="0" applyNumberFormat="1" applyFont="1" applyFill="1" applyBorder="1" applyAlignment="1">
      <alignment vertical="center"/>
    </xf>
    <xf numFmtId="0" fontId="3" fillId="5" borderId="3" xfId="0" applyFont="1" applyFill="1" applyBorder="1" applyAlignment="1">
      <alignment vertical="center"/>
    </xf>
    <xf numFmtId="4" fontId="7" fillId="0" borderId="3" xfId="0" applyNumberFormat="1" applyFont="1" applyBorder="1" applyAlignment="1">
      <alignment vertical="center"/>
    </xf>
    <xf numFmtId="4" fontId="3" fillId="0" borderId="3" xfId="1" applyNumberFormat="1" applyFont="1" applyBorder="1" applyAlignment="1" applyProtection="1">
      <alignment vertical="center"/>
    </xf>
    <xf numFmtId="0" fontId="7" fillId="4" borderId="3" xfId="0" applyFont="1" applyFill="1" applyBorder="1" applyAlignment="1">
      <alignment vertical="center" wrapText="1"/>
    </xf>
    <xf numFmtId="0" fontId="3" fillId="3" borderId="3" xfId="0" applyFont="1" applyFill="1" applyBorder="1" applyAlignment="1">
      <alignment vertical="center"/>
    </xf>
    <xf numFmtId="4" fontId="0" fillId="0" borderId="0" xfId="0" applyNumberFormat="1" applyFont="1" applyBorder="1" applyAlignment="1">
      <alignment vertical="center"/>
    </xf>
    <xf numFmtId="4" fontId="5" fillId="4" borderId="3" xfId="0" applyNumberFormat="1" applyFont="1" applyFill="1" applyBorder="1" applyAlignment="1">
      <alignment vertical="center"/>
    </xf>
    <xf numFmtId="0" fontId="7" fillId="0" borderId="3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4" fontId="7" fillId="3" borderId="3" xfId="0" applyNumberFormat="1" applyFont="1" applyFill="1" applyBorder="1" applyAlignment="1">
      <alignment horizontal="right"/>
    </xf>
    <xf numFmtId="0" fontId="0" fillId="4" borderId="0" xfId="0" applyFont="1" applyFill="1" applyBorder="1"/>
    <xf numFmtId="4" fontId="8" fillId="4" borderId="0" xfId="0" applyNumberFormat="1" applyFont="1" applyFill="1" applyAlignment="1">
      <alignment horizontal="right"/>
    </xf>
    <xf numFmtId="4" fontId="7" fillId="4" borderId="3" xfId="0" applyNumberFormat="1" applyFont="1" applyFill="1" applyBorder="1" applyAlignment="1">
      <alignment horizontal="right"/>
    </xf>
    <xf numFmtId="4" fontId="10" fillId="3" borderId="3" xfId="0" applyNumberFormat="1" applyFont="1" applyFill="1" applyBorder="1" applyAlignment="1">
      <alignment horizontal="right"/>
    </xf>
    <xf numFmtId="0" fontId="5" fillId="4" borderId="3" xfId="0" applyFont="1" applyFill="1" applyBorder="1" applyAlignment="1">
      <alignment vertical="center"/>
    </xf>
    <xf numFmtId="0" fontId="10" fillId="4" borderId="3" xfId="0" applyFont="1" applyFill="1" applyBorder="1" applyAlignment="1">
      <alignment vertical="center"/>
    </xf>
    <xf numFmtId="0" fontId="5" fillId="4" borderId="3" xfId="0" applyFont="1" applyFill="1" applyBorder="1" applyAlignment="1">
      <alignment vertical="center" wrapText="1"/>
    </xf>
    <xf numFmtId="4" fontId="7" fillId="3" borderId="3" xfId="0" applyNumberFormat="1" applyFont="1" applyFill="1" applyBorder="1" applyAlignment="1">
      <alignment vertical="center"/>
    </xf>
    <xf numFmtId="0" fontId="10" fillId="0" borderId="3" xfId="0" applyFont="1" applyBorder="1" applyAlignment="1">
      <alignment vertical="center"/>
    </xf>
    <xf numFmtId="4" fontId="5" fillId="0" borderId="3" xfId="0" applyNumberFormat="1" applyFont="1" applyBorder="1" applyAlignment="1">
      <alignment vertical="center" shrinkToFit="1"/>
    </xf>
    <xf numFmtId="0" fontId="3" fillId="4" borderId="3" xfId="0" applyFont="1" applyFill="1" applyBorder="1" applyAlignment="1">
      <alignment horizontal="left" vertical="center"/>
    </xf>
    <xf numFmtId="4" fontId="5" fillId="4" borderId="3" xfId="0" applyNumberFormat="1" applyFont="1" applyFill="1" applyBorder="1" applyAlignment="1">
      <alignment vertical="center" shrinkToFit="1"/>
    </xf>
    <xf numFmtId="4" fontId="0" fillId="0" borderId="0" xfId="0" applyNumberFormat="1" applyFont="1" applyBorder="1" applyAlignment="1">
      <alignment horizontal="center" vertical="center"/>
    </xf>
    <xf numFmtId="4" fontId="3" fillId="5" borderId="3" xfId="0" applyNumberFormat="1" applyFont="1" applyFill="1" applyBorder="1" applyAlignment="1">
      <alignment horizontal="right" vertical="center"/>
    </xf>
    <xf numFmtId="0" fontId="10" fillId="4" borderId="5" xfId="0" applyFont="1" applyFill="1" applyBorder="1"/>
    <xf numFmtId="0" fontId="3" fillId="4" borderId="5" xfId="0" applyFont="1" applyFill="1" applyBorder="1" applyAlignment="1">
      <alignment horizontal="center" vertical="center"/>
    </xf>
    <xf numFmtId="0" fontId="8" fillId="0" borderId="0" xfId="0" applyFont="1"/>
    <xf numFmtId="4" fontId="8" fillId="0" borderId="0" xfId="0" applyNumberFormat="1" applyFont="1" applyBorder="1" applyAlignment="1">
      <alignment horizontal="right"/>
    </xf>
    <xf numFmtId="4" fontId="7" fillId="4" borderId="3" xfId="0" applyNumberFormat="1" applyFont="1" applyFill="1" applyBorder="1" applyAlignment="1">
      <alignment horizontal="left"/>
    </xf>
    <xf numFmtId="0" fontId="7" fillId="4" borderId="3" xfId="0" applyFont="1" applyFill="1" applyBorder="1"/>
    <xf numFmtId="4" fontId="5" fillId="4" borderId="3" xfId="0" applyNumberFormat="1" applyFont="1" applyFill="1" applyBorder="1" applyAlignment="1">
      <alignment horizontal="right"/>
    </xf>
    <xf numFmtId="0" fontId="5" fillId="4" borderId="3" xfId="0" applyFont="1" applyFill="1" applyBorder="1"/>
    <xf numFmtId="0" fontId="5" fillId="4" borderId="3" xfId="0" applyFont="1" applyFill="1" applyBorder="1" applyAlignment="1"/>
    <xf numFmtId="0" fontId="0" fillId="0" borderId="0" xfId="0" applyFont="1" applyBorder="1" applyAlignment="1">
      <alignment vertical="center"/>
    </xf>
    <xf numFmtId="4" fontId="5" fillId="0" borderId="3" xfId="1" applyNumberFormat="1" applyFont="1" applyFill="1" applyBorder="1" applyAlignment="1" applyProtection="1">
      <alignment vertical="center"/>
    </xf>
    <xf numFmtId="4" fontId="0" fillId="4" borderId="0" xfId="0" applyNumberFormat="1" applyFont="1" applyFill="1" applyBorder="1"/>
    <xf numFmtId="0" fontId="3" fillId="0" borderId="3" xfId="0" applyFont="1" applyFill="1" applyBorder="1" applyAlignment="1">
      <alignment vertical="center"/>
    </xf>
    <xf numFmtId="4" fontId="3" fillId="0" borderId="3" xfId="0" applyNumberFormat="1" applyFont="1" applyFill="1" applyBorder="1" applyAlignment="1">
      <alignment horizontal="right"/>
    </xf>
    <xf numFmtId="4" fontId="5" fillId="7" borderId="3" xfId="1" applyNumberFormat="1" applyFont="1" applyFill="1" applyBorder="1" applyAlignment="1" applyProtection="1">
      <alignment vertical="center"/>
    </xf>
    <xf numFmtId="0" fontId="0" fillId="0" borderId="0" xfId="0" applyFont="1" applyBorder="1" applyAlignment="1">
      <alignment horizontal="right"/>
    </xf>
    <xf numFmtId="0" fontId="0" fillId="0" borderId="0" xfId="0" applyFont="1" applyAlignment="1">
      <alignment horizontal="center" vertical="center"/>
    </xf>
    <xf numFmtId="0" fontId="12" fillId="6" borderId="3" xfId="0" applyFont="1" applyFill="1" applyBorder="1" applyAlignment="1">
      <alignment horizontal="center" vertical="center"/>
    </xf>
    <xf numFmtId="0" fontId="0" fillId="4" borderId="3" xfId="0" applyFont="1" applyFill="1" applyBorder="1" applyAlignment="1">
      <alignment horizontal="center" vertical="center" wrapText="1"/>
    </xf>
    <xf numFmtId="0" fontId="11" fillId="4" borderId="3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right" vertical="center"/>
    </xf>
    <xf numFmtId="0" fontId="5" fillId="2" borderId="2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left" vertical="top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79374" y="28575"/>
    <xdr:ext cx="5083176" cy="1190625"/>
    <xdr:pic>
      <xdr:nvPicPr>
        <xdr:cNvPr id="2" name="Figura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79374" y="28575"/>
          <a:ext cx="5083176" cy="1190625"/>
        </a:xfrm>
        <a:prstGeom prst="rect">
          <a:avLst/>
        </a:prstGeom>
        <a:ln w="0">
          <a:noFill/>
        </a:ln>
      </xdr:spPr>
    </xdr:pic>
    <xdr:clientData/>
  </xdr:absoluteAnchor>
  <xdr:twoCellAnchor>
    <xdr:from>
      <xdr:col>0</xdr:col>
      <xdr:colOff>6382172</xdr:colOff>
      <xdr:row>91</xdr:row>
      <xdr:rowOff>181772</xdr:rowOff>
    </xdr:from>
    <xdr:to>
      <xdr:col>2</xdr:col>
      <xdr:colOff>1272539</xdr:colOff>
      <xdr:row>95</xdr:row>
      <xdr:rowOff>96585</xdr:rowOff>
    </xdr:to>
    <xdr:sp macro="" textlink="">
      <xdr:nvSpPr>
        <xdr:cNvPr id="3" name="CaixaDeTexto 2"/>
        <xdr:cNvSpPr txBox="1"/>
      </xdr:nvSpPr>
      <xdr:spPr>
        <a:xfrm>
          <a:off x="6382172" y="19422272"/>
          <a:ext cx="2914227" cy="64633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_______________________________________</a:t>
          </a:r>
        </a:p>
        <a:p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LUDMYLLA BASTOS E BARBOSA MAQUEARA</a:t>
          </a:r>
        </a:p>
        <a:p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PRESIDENTE</a:t>
          </a:r>
        </a:p>
      </xdr:txBody>
    </xdr:sp>
    <xdr:clientData/>
  </xdr:twoCellAnchor>
  <xdr:twoCellAnchor>
    <xdr:from>
      <xdr:col>0</xdr:col>
      <xdr:colOff>3167839</xdr:colOff>
      <xdr:row>92</xdr:row>
      <xdr:rowOff>9117</xdr:rowOff>
    </xdr:from>
    <xdr:to>
      <xdr:col>0</xdr:col>
      <xdr:colOff>6080761</xdr:colOff>
      <xdr:row>95</xdr:row>
      <xdr:rowOff>106810</xdr:rowOff>
    </xdr:to>
    <xdr:sp macro="" textlink="">
      <xdr:nvSpPr>
        <xdr:cNvPr id="4" name="CaixaDeTexto 3"/>
        <xdr:cNvSpPr txBox="1"/>
      </xdr:nvSpPr>
      <xdr:spPr>
        <a:xfrm>
          <a:off x="3167839" y="19432497"/>
          <a:ext cx="2912922" cy="64633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_______________________________________</a:t>
          </a:r>
        </a:p>
        <a:p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ADRIANO SALLES AMADEU</a:t>
          </a:r>
        </a:p>
        <a:p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GERENTE FINANCEIRO</a:t>
          </a:r>
        </a:p>
      </xdr:txBody>
    </xdr:sp>
    <xdr:clientData/>
  </xdr:twoCellAnchor>
  <xdr:twoCellAnchor>
    <xdr:from>
      <xdr:col>0</xdr:col>
      <xdr:colOff>3184770</xdr:colOff>
      <xdr:row>97</xdr:row>
      <xdr:rowOff>13026</xdr:rowOff>
    </xdr:from>
    <xdr:to>
      <xdr:col>0</xdr:col>
      <xdr:colOff>6180667</xdr:colOff>
      <xdr:row>100</xdr:row>
      <xdr:rowOff>65128</xdr:rowOff>
    </xdr:to>
    <xdr:sp macro="" textlink="">
      <xdr:nvSpPr>
        <xdr:cNvPr id="5" name="CaixaDeTexto 4"/>
        <xdr:cNvSpPr txBox="1"/>
      </xdr:nvSpPr>
      <xdr:spPr>
        <a:xfrm>
          <a:off x="2784720" y="18301026"/>
          <a:ext cx="0" cy="62360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_______________________________________</a:t>
          </a:r>
        </a:p>
        <a:p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LUCIO ANTONIO PEREIRA DE OLIVEIRA</a:t>
          </a:r>
        </a:p>
        <a:p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Reg. no CRC - GO sob o No. 013331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J100"/>
  <sheetViews>
    <sheetView showGridLines="0" tabSelected="1" zoomScaleNormal="100" zoomScaleSheetLayoutView="70" zoomScalePageLayoutView="70" workbookViewId="0">
      <selection activeCell="A100" sqref="A1:B100"/>
    </sheetView>
  </sheetViews>
  <sheetFormatPr defaultColWidth="41.6640625" defaultRowHeight="14.4" x14ac:dyDescent="0.3"/>
  <cols>
    <col min="1" max="1" width="95.88671875" style="1" customWidth="1"/>
    <col min="2" max="2" width="39" style="1" customWidth="1"/>
    <col min="3" max="3" width="27" style="1" customWidth="1"/>
    <col min="4" max="4" width="41.6640625" style="2"/>
    <col min="5" max="1024" width="41.6640625" style="1"/>
  </cols>
  <sheetData>
    <row r="1" spans="1:3" ht="99.9" customHeight="1" x14ac:dyDescent="0.3">
      <c r="A1" s="75"/>
      <c r="B1" s="75"/>
    </row>
    <row r="2" spans="1:3" s="1" customFormat="1" ht="9" customHeight="1" x14ac:dyDescent="0.3">
      <c r="A2" s="76" t="s">
        <v>63</v>
      </c>
      <c r="B2" s="76"/>
      <c r="C2" s="2"/>
    </row>
    <row r="3" spans="1:3" s="1" customFormat="1" ht="9" customHeight="1" x14ac:dyDescent="0.3">
      <c r="A3" s="76"/>
      <c r="B3" s="76"/>
      <c r="C3" s="2"/>
    </row>
    <row r="4" spans="1:3" s="1" customFormat="1" ht="9" customHeight="1" x14ac:dyDescent="0.3">
      <c r="A4" s="76"/>
      <c r="B4" s="76"/>
      <c r="C4" s="2"/>
    </row>
    <row r="5" spans="1:3" s="1" customFormat="1" ht="9" customHeight="1" x14ac:dyDescent="0.3">
      <c r="A5" s="76"/>
      <c r="B5" s="76"/>
      <c r="C5" s="2"/>
    </row>
    <row r="6" spans="1:3" s="1" customFormat="1" ht="9" customHeight="1" x14ac:dyDescent="0.3">
      <c r="A6" s="76"/>
      <c r="B6" s="76"/>
      <c r="C6" s="2"/>
    </row>
    <row r="7" spans="1:3" s="1" customFormat="1" ht="9" customHeight="1" x14ac:dyDescent="0.3">
      <c r="A7" s="76"/>
      <c r="B7" s="76"/>
      <c r="C7" s="68"/>
    </row>
    <row r="8" spans="1:3" s="1" customFormat="1" ht="23.25" customHeight="1" x14ac:dyDescent="0.3">
      <c r="A8" s="77" t="s">
        <v>62</v>
      </c>
      <c r="B8" s="77"/>
      <c r="C8" s="68"/>
    </row>
    <row r="9" spans="1:3" s="1" customFormat="1" ht="23.25" customHeight="1" x14ac:dyDescent="0.3">
      <c r="A9" s="77"/>
      <c r="B9" s="77"/>
      <c r="C9" s="68"/>
    </row>
    <row r="10" spans="1:3" s="1" customFormat="1" ht="15.9" customHeight="1" x14ac:dyDescent="0.3">
      <c r="A10" s="49" t="s">
        <v>61</v>
      </c>
      <c r="B10" s="49"/>
      <c r="C10" s="2"/>
    </row>
    <row r="11" spans="1:3" s="1" customFormat="1" ht="15.9" customHeight="1" x14ac:dyDescent="0.3">
      <c r="A11" s="49" t="s">
        <v>60</v>
      </c>
      <c r="B11" s="65"/>
      <c r="C11" s="2"/>
    </row>
    <row r="12" spans="1:3" s="1" customFormat="1" ht="15.9" customHeight="1" x14ac:dyDescent="0.3">
      <c r="A12" s="67" t="s">
        <v>59</v>
      </c>
      <c r="B12" s="67"/>
      <c r="C12" s="7"/>
    </row>
    <row r="13" spans="1:3" s="1" customFormat="1" ht="15.9" customHeight="1" x14ac:dyDescent="0.3">
      <c r="A13" s="66" t="s">
        <v>58</v>
      </c>
      <c r="B13" s="65"/>
      <c r="C13" s="2"/>
    </row>
    <row r="14" spans="1:3" s="1" customFormat="1" ht="15.9" customHeight="1" x14ac:dyDescent="0.3">
      <c r="A14" s="67" t="s">
        <v>57</v>
      </c>
      <c r="B14" s="67"/>
      <c r="C14" s="11"/>
    </row>
    <row r="15" spans="1:3" s="1" customFormat="1" ht="15.9" customHeight="1" x14ac:dyDescent="0.3">
      <c r="A15" s="66" t="s">
        <v>70</v>
      </c>
      <c r="B15" s="65"/>
      <c r="C15" s="2"/>
    </row>
    <row r="16" spans="1:3" s="1" customFormat="1" ht="15.9" customHeight="1" x14ac:dyDescent="0.3">
      <c r="A16" s="67" t="s">
        <v>68</v>
      </c>
      <c r="B16" s="67"/>
      <c r="C16" s="7"/>
    </row>
    <row r="17" spans="1:3" s="1" customFormat="1" ht="15.9" customHeight="1" x14ac:dyDescent="0.3">
      <c r="A17" s="67" t="s">
        <v>56</v>
      </c>
      <c r="B17" s="67"/>
      <c r="C17" s="11"/>
    </row>
    <row r="18" spans="1:3" s="1" customFormat="1" ht="15.9" customHeight="1" x14ac:dyDescent="0.3">
      <c r="A18" s="66"/>
      <c r="B18" s="65"/>
      <c r="C18" s="11"/>
    </row>
    <row r="19" spans="1:3" s="61" customFormat="1" ht="15.9" customHeight="1" x14ac:dyDescent="0.3">
      <c r="A19" s="64" t="s">
        <v>55</v>
      </c>
      <c r="B19" s="29">
        <v>2165604.84</v>
      </c>
      <c r="C19" s="62"/>
    </row>
    <row r="20" spans="1:3" s="61" customFormat="1" ht="15.9" customHeight="1" x14ac:dyDescent="0.3">
      <c r="A20" s="64" t="s">
        <v>54</v>
      </c>
      <c r="B20" s="29">
        <v>0</v>
      </c>
      <c r="C20" s="62"/>
    </row>
    <row r="21" spans="1:3" s="61" customFormat="1" ht="15.9" customHeight="1" x14ac:dyDescent="0.3">
      <c r="A21" s="64"/>
      <c r="B21" s="63"/>
      <c r="C21" s="62"/>
    </row>
    <row r="22" spans="1:3" s="1" customFormat="1" ht="21.9" customHeight="1" x14ac:dyDescent="0.3">
      <c r="A22" s="78" t="s">
        <v>53</v>
      </c>
      <c r="B22" s="78"/>
      <c r="C22" s="7"/>
    </row>
    <row r="23" spans="1:3" s="1" customFormat="1" ht="14.1" customHeight="1" x14ac:dyDescent="0.3">
      <c r="A23" s="60"/>
      <c r="B23" s="79" t="s">
        <v>52</v>
      </c>
      <c r="C23" s="7"/>
    </row>
    <row r="24" spans="1:3" s="1" customFormat="1" ht="15.9" customHeight="1" x14ac:dyDescent="0.3">
      <c r="A24" s="59" t="s">
        <v>73</v>
      </c>
      <c r="B24" s="79"/>
      <c r="C24" s="43"/>
    </row>
    <row r="25" spans="1:3" s="1" customFormat="1" ht="15.9" customHeight="1" x14ac:dyDescent="0.3">
      <c r="A25" s="26" t="s">
        <v>51</v>
      </c>
      <c r="B25" s="58"/>
      <c r="C25" s="57"/>
    </row>
    <row r="26" spans="1:3" s="1" customFormat="1" ht="15.9" customHeight="1" x14ac:dyDescent="0.3">
      <c r="A26" s="56" t="s">
        <v>50</v>
      </c>
      <c r="B26" s="69">
        <v>0</v>
      </c>
      <c r="C26" s="23"/>
    </row>
    <row r="27" spans="1:3" s="1" customFormat="1" ht="15.9" customHeight="1" x14ac:dyDescent="0.3">
      <c r="A27" s="56" t="s">
        <v>49</v>
      </c>
      <c r="B27" s="69">
        <v>30</v>
      </c>
      <c r="C27" s="23"/>
    </row>
    <row r="28" spans="1:3" s="1" customFormat="1" ht="15.9" customHeight="1" x14ac:dyDescent="0.3">
      <c r="A28" s="56" t="s">
        <v>48</v>
      </c>
      <c r="B28" s="69">
        <v>1359153.57</v>
      </c>
      <c r="C28" s="23"/>
    </row>
    <row r="29" spans="1:3" s="1" customFormat="1" ht="15.9" customHeight="1" x14ac:dyDescent="0.3">
      <c r="A29" s="55" t="s">
        <v>47</v>
      </c>
      <c r="B29" s="37">
        <f>B27+B28+B26</f>
        <v>1359183.57</v>
      </c>
      <c r="C29" s="23"/>
    </row>
    <row r="30" spans="1:3" s="1" customFormat="1" ht="15.9" customHeight="1" x14ac:dyDescent="0.3">
      <c r="A30" s="54"/>
      <c r="B30" s="29"/>
      <c r="C30" s="23"/>
    </row>
    <row r="31" spans="1:3" s="1" customFormat="1" ht="15.9" customHeight="1" x14ac:dyDescent="0.3">
      <c r="A31" s="26" t="s">
        <v>46</v>
      </c>
      <c r="B31" s="26"/>
      <c r="C31" s="43"/>
    </row>
    <row r="32" spans="1:3" s="1" customFormat="1" ht="15.9" customHeight="1" x14ac:dyDescent="0.3">
      <c r="A32" s="51" t="s">
        <v>64</v>
      </c>
      <c r="B32" s="29">
        <v>1038947.41</v>
      </c>
      <c r="C32" s="40"/>
    </row>
    <row r="33" spans="1:3" s="6" customFormat="1" ht="15.9" customHeight="1" x14ac:dyDescent="0.3">
      <c r="A33" s="51" t="s">
        <v>45</v>
      </c>
      <c r="B33" s="29">
        <v>0</v>
      </c>
      <c r="C33" s="40"/>
    </row>
    <row r="34" spans="1:3" s="6" customFormat="1" ht="15.9" customHeight="1" x14ac:dyDescent="0.3">
      <c r="A34" s="49" t="s">
        <v>44</v>
      </c>
      <c r="B34" s="29">
        <v>0</v>
      </c>
      <c r="C34" s="40"/>
    </row>
    <row r="35" spans="1:3" s="6" customFormat="1" ht="15.9" customHeight="1" x14ac:dyDescent="0.3">
      <c r="A35" s="49" t="s">
        <v>43</v>
      </c>
      <c r="B35" s="29">
        <f>12777.48+19.99+19.8+93239.86</f>
        <v>106057.13</v>
      </c>
      <c r="C35" s="40"/>
    </row>
    <row r="36" spans="1:3" s="6" customFormat="1" ht="15.9" customHeight="1" x14ac:dyDescent="0.3">
      <c r="A36" s="50" t="s">
        <v>42</v>
      </c>
      <c r="B36" s="37">
        <f>SUM(B32:B35)</f>
        <v>1145004.54</v>
      </c>
      <c r="C36" s="31"/>
    </row>
    <row r="37" spans="1:3" s="6" customFormat="1" ht="15.9" customHeight="1" x14ac:dyDescent="0.3">
      <c r="A37" s="53"/>
      <c r="B37" s="36"/>
      <c r="C37" s="31"/>
    </row>
    <row r="38" spans="1:3" s="6" customFormat="1" ht="15.9" customHeight="1" x14ac:dyDescent="0.3">
      <c r="A38" s="39" t="s">
        <v>41</v>
      </c>
      <c r="B38" s="52"/>
      <c r="C38" s="31"/>
    </row>
    <row r="39" spans="1:3" s="6" customFormat="1" ht="15.9" customHeight="1" x14ac:dyDescent="0.3">
      <c r="A39" s="51" t="s">
        <v>65</v>
      </c>
      <c r="B39" s="29">
        <f>1824148.71</f>
        <v>1824148.71</v>
      </c>
      <c r="C39" s="31"/>
    </row>
    <row r="40" spans="1:3" s="6" customFormat="1" ht="15.9" customHeight="1" x14ac:dyDescent="0.3">
      <c r="A40" s="51" t="s">
        <v>40</v>
      </c>
      <c r="B40" s="29">
        <v>0</v>
      </c>
      <c r="C40" s="31"/>
    </row>
    <row r="41" spans="1:3" s="6" customFormat="1" ht="15.9" customHeight="1" x14ac:dyDescent="0.3">
      <c r="A41" s="50" t="s">
        <v>39</v>
      </c>
      <c r="B41" s="37">
        <f>SUM(B39:B40)</f>
        <v>1824148.71</v>
      </c>
      <c r="C41" s="31"/>
    </row>
    <row r="42" spans="1:3" s="45" customFormat="1" ht="15.9" customHeight="1" x14ac:dyDescent="0.3">
      <c r="A42" s="28"/>
      <c r="B42" s="47"/>
      <c r="C42" s="46"/>
    </row>
    <row r="43" spans="1:3" s="6" customFormat="1" ht="15.9" customHeight="1" x14ac:dyDescent="0.3">
      <c r="A43" s="35" t="s">
        <v>38</v>
      </c>
      <c r="B43" s="34"/>
      <c r="C43" s="33"/>
    </row>
    <row r="44" spans="1:3" s="6" customFormat="1" ht="15.9" customHeight="1" x14ac:dyDescent="0.3">
      <c r="A44" s="38" t="s">
        <v>66</v>
      </c>
      <c r="B44" s="29">
        <v>1132377.8500000001</v>
      </c>
      <c r="C44" s="33"/>
    </row>
    <row r="45" spans="1:3" s="6" customFormat="1" ht="15.9" customHeight="1" x14ac:dyDescent="0.3">
      <c r="A45" s="28" t="s">
        <v>37</v>
      </c>
      <c r="B45" s="37">
        <f>B44</f>
        <v>1132377.8500000001</v>
      </c>
      <c r="C45" s="33"/>
    </row>
    <row r="46" spans="1:3" s="6" customFormat="1" ht="15.9" customHeight="1" x14ac:dyDescent="0.3">
      <c r="A46" s="49" t="s">
        <v>36</v>
      </c>
      <c r="B46" s="29">
        <v>0</v>
      </c>
      <c r="C46" s="33"/>
    </row>
    <row r="47" spans="1:3" s="6" customFormat="1" ht="15.9" customHeight="1" x14ac:dyDescent="0.3">
      <c r="A47" s="28" t="s">
        <v>35</v>
      </c>
      <c r="B47" s="37">
        <f>B46</f>
        <v>0</v>
      </c>
      <c r="C47" s="33"/>
    </row>
    <row r="48" spans="1:3" s="6" customFormat="1" ht="15.9" customHeight="1" x14ac:dyDescent="0.3">
      <c r="A48" s="39" t="s">
        <v>34</v>
      </c>
      <c r="B48" s="48">
        <f>B45+B47</f>
        <v>1132377.8500000001</v>
      </c>
      <c r="C48" s="33"/>
    </row>
    <row r="49" spans="1:6" s="45" customFormat="1" ht="15.9" customHeight="1" x14ac:dyDescent="0.3">
      <c r="A49" s="28"/>
      <c r="B49" s="47"/>
      <c r="C49" s="46"/>
      <c r="D49" s="70"/>
    </row>
    <row r="50" spans="1:6" s="6" customFormat="1" ht="15.9" customHeight="1" x14ac:dyDescent="0.3">
      <c r="A50" s="39" t="s">
        <v>33</v>
      </c>
      <c r="B50" s="44"/>
      <c r="C50" s="33"/>
    </row>
    <row r="51" spans="1:6" s="6" customFormat="1" ht="15.9" customHeight="1" x14ac:dyDescent="0.3">
      <c r="A51" s="39" t="s">
        <v>32</v>
      </c>
      <c r="B51" s="39"/>
      <c r="C51" s="43"/>
    </row>
    <row r="52" spans="1:6" s="6" customFormat="1" ht="15.9" customHeight="1" x14ac:dyDescent="0.3">
      <c r="A52" s="30" t="s">
        <v>31</v>
      </c>
      <c r="B52" s="29">
        <f>269391.35+3415.42</f>
        <v>272806.76999999996</v>
      </c>
      <c r="C52" s="40"/>
    </row>
    <row r="53" spans="1:6" s="6" customFormat="1" ht="15.9" customHeight="1" x14ac:dyDescent="0.3">
      <c r="A53" s="42" t="s">
        <v>30</v>
      </c>
      <c r="B53" s="29">
        <f>1192225.34</f>
        <v>1192225.3400000001</v>
      </c>
      <c r="C53" s="40"/>
    </row>
    <row r="54" spans="1:6" s="6" customFormat="1" ht="15.9" customHeight="1" x14ac:dyDescent="0.3">
      <c r="A54" s="42" t="s">
        <v>29</v>
      </c>
      <c r="B54" s="29">
        <f>44485.52</f>
        <v>44485.52</v>
      </c>
      <c r="C54" s="40"/>
    </row>
    <row r="55" spans="1:6" s="6" customFormat="1" ht="15.9" customHeight="1" x14ac:dyDescent="0.3">
      <c r="A55" s="30" t="s">
        <v>28</v>
      </c>
      <c r="B55" s="29">
        <v>0</v>
      </c>
      <c r="C55" s="40"/>
    </row>
    <row r="56" spans="1:6" s="6" customFormat="1" ht="15.9" customHeight="1" x14ac:dyDescent="0.3">
      <c r="A56" s="30" t="s">
        <v>27</v>
      </c>
      <c r="B56" s="29">
        <f>6905.06+46.8+138852.6</f>
        <v>145804.46000000002</v>
      </c>
      <c r="C56" s="40"/>
    </row>
    <row r="57" spans="1:6" s="6" customFormat="1" ht="15.9" customHeight="1" x14ac:dyDescent="0.3">
      <c r="A57" s="30" t="s">
        <v>26</v>
      </c>
      <c r="B57" s="29">
        <f>108504.76+499.73</f>
        <v>109004.48999999999</v>
      </c>
      <c r="C57" s="40"/>
    </row>
    <row r="58" spans="1:6" s="6" customFormat="1" ht="30.6" customHeight="1" x14ac:dyDescent="0.3">
      <c r="A58" s="30" t="s">
        <v>25</v>
      </c>
      <c r="B58" s="29">
        <f>60975.21</f>
        <v>60975.21</v>
      </c>
      <c r="C58" s="40"/>
    </row>
    <row r="59" spans="1:6" s="6" customFormat="1" ht="16.5" customHeight="1" x14ac:dyDescent="0.3">
      <c r="A59" s="38" t="s">
        <v>24</v>
      </c>
      <c r="B59" s="29">
        <v>556</v>
      </c>
      <c r="C59" s="40"/>
    </row>
    <row r="60" spans="1:6" s="6" customFormat="1" ht="15.9" customHeight="1" x14ac:dyDescent="0.3">
      <c r="A60" s="38" t="s">
        <v>67</v>
      </c>
      <c r="B60" s="29">
        <f>4935.6</f>
        <v>4935.6000000000004</v>
      </c>
      <c r="C60" s="40"/>
    </row>
    <row r="61" spans="1:6" s="6" customFormat="1" ht="15.9" customHeight="1" x14ac:dyDescent="0.3">
      <c r="A61" s="28" t="s">
        <v>23</v>
      </c>
      <c r="B61" s="37">
        <f>SUM(B52:B60)</f>
        <v>1830793.3900000001</v>
      </c>
      <c r="C61" s="40"/>
    </row>
    <row r="62" spans="1:6" s="6" customFormat="1" ht="15.9" customHeight="1" x14ac:dyDescent="0.3">
      <c r="A62" s="28"/>
      <c r="B62" s="41"/>
      <c r="C62" s="40"/>
      <c r="F62" s="32"/>
    </row>
    <row r="63" spans="1:6" s="6" customFormat="1" ht="15.9" customHeight="1" x14ac:dyDescent="0.3">
      <c r="A63" s="39" t="s">
        <v>22</v>
      </c>
      <c r="B63" s="39"/>
      <c r="C63" s="31"/>
      <c r="F63" s="32"/>
    </row>
    <row r="64" spans="1:6" s="6" customFormat="1" ht="15.9" customHeight="1" x14ac:dyDescent="0.3">
      <c r="A64" s="30" t="s">
        <v>21</v>
      </c>
      <c r="B64" s="29">
        <v>0</v>
      </c>
      <c r="C64" s="31"/>
      <c r="F64" s="32"/>
    </row>
    <row r="65" spans="1:6" s="6" customFormat="1" ht="15.9" customHeight="1" x14ac:dyDescent="0.3">
      <c r="A65" s="30" t="s">
        <v>20</v>
      </c>
      <c r="B65" s="29">
        <v>0</v>
      </c>
      <c r="C65" s="31"/>
      <c r="F65" s="32"/>
    </row>
    <row r="66" spans="1:6" s="6" customFormat="1" ht="15.9" customHeight="1" x14ac:dyDescent="0.3">
      <c r="A66" s="38" t="s">
        <v>19</v>
      </c>
      <c r="B66" s="29">
        <v>0</v>
      </c>
      <c r="C66" s="31"/>
      <c r="F66" s="32"/>
    </row>
    <row r="67" spans="1:6" s="6" customFormat="1" ht="15.9" customHeight="1" x14ac:dyDescent="0.3">
      <c r="A67" s="38" t="s">
        <v>18</v>
      </c>
      <c r="B67" s="29">
        <v>0</v>
      </c>
      <c r="C67" s="31"/>
      <c r="F67" s="32"/>
    </row>
    <row r="68" spans="1:6" s="6" customFormat="1" ht="15.9" customHeight="1" x14ac:dyDescent="0.3">
      <c r="A68" s="28" t="s">
        <v>17</v>
      </c>
      <c r="B68" s="37">
        <f>SUM(B64:B67)</f>
        <v>0</v>
      </c>
      <c r="C68" s="33"/>
      <c r="F68" s="32"/>
    </row>
    <row r="69" spans="1:6" s="6" customFormat="1" ht="15.9" customHeight="1" x14ac:dyDescent="0.3">
      <c r="A69" s="28" t="s">
        <v>16</v>
      </c>
      <c r="B69" s="37">
        <f>B61+B68</f>
        <v>1830793.3900000001</v>
      </c>
      <c r="C69" s="33"/>
      <c r="F69" s="32"/>
    </row>
    <row r="70" spans="1:6" s="6" customFormat="1" ht="15.9" customHeight="1" x14ac:dyDescent="0.3">
      <c r="A70" s="28"/>
      <c r="B70" s="36"/>
      <c r="C70" s="33"/>
      <c r="D70" s="14"/>
      <c r="F70" s="32"/>
    </row>
    <row r="71" spans="1:6" s="6" customFormat="1" ht="15.9" customHeight="1" x14ac:dyDescent="0.3">
      <c r="A71" s="35" t="s">
        <v>15</v>
      </c>
      <c r="B71" s="34"/>
      <c r="C71" s="33"/>
      <c r="F71" s="32"/>
    </row>
    <row r="72" spans="1:6" s="6" customFormat="1" ht="15.9" customHeight="1" x14ac:dyDescent="0.3">
      <c r="A72" s="30" t="s">
        <v>14</v>
      </c>
      <c r="B72" s="29">
        <v>0</v>
      </c>
      <c r="C72" s="31"/>
      <c r="D72" s="14"/>
    </row>
    <row r="73" spans="1:6" s="6" customFormat="1" ht="15.9" customHeight="1" x14ac:dyDescent="0.3">
      <c r="A73" s="30" t="s">
        <v>13</v>
      </c>
      <c r="B73" s="29">
        <v>0</v>
      </c>
      <c r="C73" s="2"/>
    </row>
    <row r="74" spans="1:6" s="6" customFormat="1" ht="15.9" customHeight="1" x14ac:dyDescent="0.3">
      <c r="A74" s="71" t="s">
        <v>12</v>
      </c>
      <c r="B74" s="72">
        <f>B72+B73</f>
        <v>0</v>
      </c>
      <c r="C74" s="2"/>
    </row>
    <row r="75" spans="1:6" s="24" customFormat="1" ht="15.9" customHeight="1" x14ac:dyDescent="0.3">
      <c r="A75" s="28"/>
      <c r="B75" s="28"/>
      <c r="C75" s="27"/>
      <c r="F75" s="14"/>
    </row>
    <row r="76" spans="1:6" s="6" customFormat="1" ht="15.9" customHeight="1" x14ac:dyDescent="0.3">
      <c r="A76" s="26" t="s">
        <v>72</v>
      </c>
      <c r="B76" s="25"/>
      <c r="C76" s="23"/>
      <c r="F76" s="24"/>
    </row>
    <row r="77" spans="1:6" s="6" customFormat="1" ht="15.9" customHeight="1" x14ac:dyDescent="0.3">
      <c r="A77" s="22" t="s">
        <v>11</v>
      </c>
      <c r="B77" s="12">
        <v>109.59</v>
      </c>
      <c r="C77" s="23"/>
    </row>
    <row r="78" spans="1:6" s="6" customFormat="1" ht="15.9" customHeight="1" x14ac:dyDescent="0.3">
      <c r="A78" s="22" t="s">
        <v>10</v>
      </c>
      <c r="B78" s="12">
        <f>10+10+10</f>
        <v>30</v>
      </c>
      <c r="C78" s="23"/>
      <c r="D78" s="14"/>
    </row>
    <row r="79" spans="1:6" s="6" customFormat="1" ht="15.9" customHeight="1" x14ac:dyDescent="0.3">
      <c r="A79" s="22" t="s">
        <v>9</v>
      </c>
      <c r="B79" s="12">
        <f>398938.21+206071.02+68245.9</f>
        <v>673255.13</v>
      </c>
      <c r="C79" s="21"/>
    </row>
    <row r="80" spans="1:6" s="6" customFormat="1" ht="15.9" customHeight="1" x14ac:dyDescent="0.3">
      <c r="A80" s="20" t="s">
        <v>8</v>
      </c>
      <c r="B80" s="19">
        <f>(B29+B36)-(B69+B74)</f>
        <v>673394.7200000002</v>
      </c>
      <c r="C80" s="18" t="str">
        <f>IF((B78+B79+B77)&lt;&gt;B80,"ERRO","")</f>
        <v/>
      </c>
      <c r="D80" s="14"/>
    </row>
    <row r="81" spans="1:6" s="6" customFormat="1" ht="15.9" customHeight="1" x14ac:dyDescent="0.3">
      <c r="A81" s="17" t="s">
        <v>7</v>
      </c>
      <c r="B81" s="16"/>
      <c r="C81" s="11"/>
      <c r="D81" s="2"/>
    </row>
    <row r="82" spans="1:6" s="6" customFormat="1" ht="15.9" customHeight="1" x14ac:dyDescent="0.3">
      <c r="A82" s="10" t="s">
        <v>6</v>
      </c>
      <c r="B82" s="15"/>
      <c r="C82" s="11"/>
      <c r="D82" s="2"/>
    </row>
    <row r="83" spans="1:6" s="6" customFormat="1" ht="15.9" customHeight="1" x14ac:dyDescent="0.3">
      <c r="A83" s="13" t="s">
        <v>5</v>
      </c>
      <c r="B83" s="73">
        <v>0</v>
      </c>
      <c r="C83" s="11"/>
      <c r="D83" s="2"/>
    </row>
    <row r="84" spans="1:6" s="6" customFormat="1" ht="15.9" customHeight="1" x14ac:dyDescent="0.3">
      <c r="A84" s="13" t="s">
        <v>4</v>
      </c>
      <c r="B84" s="73">
        <v>0</v>
      </c>
      <c r="C84" s="11"/>
      <c r="D84" s="2"/>
      <c r="E84" s="14"/>
    </row>
    <row r="85" spans="1:6" s="6" customFormat="1" ht="15.9" customHeight="1" x14ac:dyDescent="0.3">
      <c r="A85" s="13" t="s">
        <v>74</v>
      </c>
      <c r="B85" s="73">
        <v>24058.43</v>
      </c>
      <c r="C85" s="11"/>
      <c r="D85" s="2"/>
      <c r="E85" s="14"/>
    </row>
    <row r="86" spans="1:6" s="6" customFormat="1" ht="15.9" customHeight="1" x14ac:dyDescent="0.3">
      <c r="A86" s="13" t="s">
        <v>69</v>
      </c>
      <c r="B86" s="73">
        <v>0</v>
      </c>
      <c r="C86" s="11"/>
      <c r="D86" s="2"/>
    </row>
    <row r="87" spans="1:6" s="6" customFormat="1" ht="15.9" customHeight="1" x14ac:dyDescent="0.3">
      <c r="A87" s="10" t="s">
        <v>3</v>
      </c>
      <c r="B87" s="9">
        <f>SUM(B83:B86)</f>
        <v>24058.43</v>
      </c>
      <c r="C87" s="1"/>
      <c r="D87" s="2"/>
    </row>
    <row r="88" spans="1:6" s="6" customFormat="1" ht="35.25" customHeight="1" x14ac:dyDescent="0.3">
      <c r="A88" s="80" t="s">
        <v>2</v>
      </c>
      <c r="B88" s="81"/>
      <c r="C88" s="1"/>
      <c r="D88" s="2"/>
    </row>
    <row r="89" spans="1:6" s="1" customFormat="1" ht="15.75" customHeight="1" x14ac:dyDescent="0.3">
      <c r="A89" s="8"/>
      <c r="C89" s="7"/>
      <c r="D89" s="2"/>
      <c r="F89" s="6"/>
    </row>
    <row r="90" spans="1:6" s="1" customFormat="1" x14ac:dyDescent="0.3">
      <c r="A90" s="74"/>
      <c r="B90" s="74"/>
      <c r="D90" s="2"/>
    </row>
    <row r="91" spans="1:6" s="6" customFormat="1" x14ac:dyDescent="0.3">
      <c r="A91" s="1"/>
      <c r="B91" s="1"/>
      <c r="C91" s="1"/>
      <c r="D91" s="2"/>
      <c r="F91" s="1"/>
    </row>
    <row r="92" spans="1:6" x14ac:dyDescent="0.3">
      <c r="A92" s="5" t="s">
        <v>1</v>
      </c>
      <c r="F92" s="6"/>
    </row>
    <row r="96" spans="1:6" x14ac:dyDescent="0.3">
      <c r="A96" s="5" t="s">
        <v>0</v>
      </c>
    </row>
    <row r="98" spans="2:4" x14ac:dyDescent="0.3">
      <c r="B98" s="4" t="s">
        <v>71</v>
      </c>
    </row>
    <row r="100" spans="2:4" s="1" customFormat="1" ht="18" customHeight="1" x14ac:dyDescent="0.3">
      <c r="B100" s="3"/>
      <c r="D100" s="2"/>
    </row>
  </sheetData>
  <mergeCells count="7">
    <mergeCell ref="A90:B90"/>
    <mergeCell ref="A1:B1"/>
    <mergeCell ref="A2:B7"/>
    <mergeCell ref="A8:B9"/>
    <mergeCell ref="A22:B22"/>
    <mergeCell ref="B23:B24"/>
    <mergeCell ref="A88:B88"/>
  </mergeCells>
  <printOptions horizontalCentered="1" verticalCentered="1"/>
  <pageMargins left="7.874015748031496E-2" right="7.874015748031496E-2" top="0.39370078740157483" bottom="0.39370078740157483" header="0.51181102362204722" footer="0.51181102362204722"/>
  <pageSetup paperSize="9" scale="45" orientation="portrait" r:id="rId1"/>
  <drawing r:id="rId2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mK29mY8sMZ7Gwl4oW74scwSY3DDY7kaNBIquxm89aZ4=</DigestValue>
    </Reference>
    <Reference Type="http://www.w3.org/2000/09/xmldsig#Object" URI="#idOfficeObject">
      <DigestMethod Algorithm="http://www.w3.org/2001/04/xmlenc#sha256"/>
      <DigestValue>292oy4Z3SlH1uT4uJP1lqrTaZc1nPmB8KY+3hbiZM5s=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kAYjdwZZo38drA5HHuYpyIsVhkvY4bnbhCKSmdZUnXk=</DigestValue>
    </Reference>
  </SignedInfo>
  <SignatureValue>DwgkH/Z2cRyqNthU+adD6KjNgQ0RlyA6q9NcsIYmf+2gyIMGX9f2sk2WOEB3ge70E24BDP/BT5IL
CGrWPJn/l2nSLL875ymLpI7HdIkHyts2ZfFYMyCVwWUFpjYDR9EjEq9fenszvc8luTmhtQ6GVWfP
GwKo9f7JCfrOq52Ct2SNXg5lzxUGkZVg3sj5vRAXokpo3wu8PQYlRnkpjPZIa7+dNz8I4PfFwy8w
ktHtbyfVABe4ugX26zul8Zc+CaOSha/hK90iWCU6K7Wmf2HhZrBXeOZE7ZbG4fE50OD4MqxLW4K8
SeXlyH7NC7QByB7lLfuNifWpPbovLtI7yPAqVQ==</SignatureValue>
  <KeyInfo>
    <X509Data>
      <X509Certificate>MIIIADCCBeigAwIBAgIUQQhduoqAAsKE3XdXW9U+e67Ow18wDQYJKoZIhvcNAQELBQAwejELMAkGA1UEBhMCQlIxEzARBgNVBAoTCklDUC1CcmFzaWwxNjA0BgNVBAsTLVNlY3JldGFyaWEgZGEgUmVjZWl0YSBGZWRlcmFsIGRvIEJyYXNpbCAtIFJGQjEeMBwGA1UEAxMVQUMgRElHSVRBTFNJR04gUkZCIEczMB4XDTIyMDEyNjE2NDM0N1oXDTIzMDEyNjE2NDM0N1owggEJMQswCQYDVQQGEwJCUjETMBEGA1UEChMKSUNQLUJyYXNpbDELMAkGA1UECBMCR08xDjAMBgNVBAcTBUdvaWFzMTYwNAYDVQQLEy1TZWNyZXRhcmlhIGRhIFJlY2VpdGEgRmVkZXJhbCBkbyBCcmFzaWwgLSBSRkIxFjAUBgNVBAsTDVJGQiBlLUNOUEogQTExFzAVBgNVBAsTDjM0MjEwODgzMDAwMTg2MRkwFwYDVQQLExB2aWRlb2NvbmZlcmVuY2lhMUQwQgYDVQQDEztJTlNUSVRVVE8gQlJBU0lMRUlSTyBERSBHRVNUQU8gQ09NUEFSVElMSEFEQToyMTIzNjg0NTAwMDQwMTCCASIwDQYJKoZIhvcNAQEBBQADggEPADCCAQoCggEBAL0VO5kdPr7refZG1gEQ8DlAqo0ul70L8Oe50b61f2JdrOzmFkUTPfiYyL4dnqnWO8BrXbyXAi43Sf2ZXNVUN1CVBWoNIfLezUkB+f9yh/teO1YlAK7qXK5hDMoku1Sz80CTPVdfLF30CHyCL6taloCLWci+WzpE92PhRGmp24t0jQ8G4ZimubKjyabKr+sYCCKw+caHOpWnejxqEthUx9pBYVKXe9f+Hjk2o7iX34DWKKpMuGoH4zSec+XwCLpOBsPw51FqgDUdw5lzMYFX44pdlwMKRj5S41NmkV9dePUGJTGOVg833Ah8+Ojll86ABGl98KSfvihO7QeuFjd0NBECAwEAAaOCAuswggLnMA4GA1UdDwEB/wQEAwIF4DCBqAYIKwYBBQUHAQEEgZswgZgwNwYIKwYBBQUHMAGGK2h0dHA6Ly9vY3NwLmRpZ2l0YWxzaWduY2VydGlmaWNhZG9yYS5jb20uYnIwXQYIKwYBBQUHMAKGUWh0dHA6Ly93d3cuZGlnaXRhbHNpZ25jZXJ0aWZpY2Fkb3JhLmNvbS5ici9yZXBvc2l0b3Jpby9yZmIvQUNESUdJVEFMU0lHTlJGQkczLnA3YjAfBgNVHSMEGDAWgBTduLXdAty4UMp+BlRDwX78rvStezBdBgNVHSAEVjBUMFIGBmBMAQIBLDBIMEYGCCsGAQUFBwIBFjpodHRwOi8vd3d3LmRpZ2l0YWxzaWduY2VydGlmaWNhZG9yYS5jb20uYnIvcmVwb3NpdG9yaW8vcmZiMAkGA1UdEwQCMAAwgbEGA1UdHwSBqTCBpjBXoFWgU4ZRaHR0cDovL3d3dy5kaWdpdGFsc2lnbmNlcnRpZmljYWRvcmEuY29tLmJyL3JlcG9zaXRvcmlvL3JmYi9BQ0RJR0lUQUxTSUdOUkZCRzMuY3JsMEugSaBHhkVodHRwOi8vd3d3LmRpZ2l0YWx0cnVzdC5jb20uYnIvcmVwb3NpdG9yaW8vcmZiL0FDRElHSVRBTFNJR05SRkJHMy5jcmwwgcsGA1UdEQSBwzCBwIEhbHVkbXlsbGEuYmFzdG9zQGliZ2NicmFzaWwub3JnLmJyoDgGBWBMAQMEoC8ELTIwMDQxOTc5ODgxNjM2OTUxNTMwMDAwMDAwMDAwMDAwMDAwMDAwMDAwMDAwMKAtBgVgTAEDAqAkBCJMVURNWUxMQSBCQVNUT1MgRSBCQVJCT1NBIE1BUVVFQVJBoBkGBWBMAQMDoBAEDjIxMjM2ODQ1MDAwNDAxoBcGBWBMAQMHoA4EDDAwMDAwMDAwMDAwMDAdBgNVHSUEFjAUBggrBgEFBQcDAgYIKwYBBQUHAwQwDQYJKoZIhvcNAQELBQADggIBAFr/E9Dm5sU/iNwu5xfUOQjccGUVCIW8wTcOmdetbqmyjCJAJMTQByXyJ8Hd4KMT+iOTWvKWn2kvSG6A2LTwNieGWlCaOi5RfCYv+DDvqhmOKmAaLYl7CaAge3GClMrKJBbA0JqrE+EQfKAkDPKBFNLJQX1+vmWm2Ua2uRXhxDeZxb7y8ZwCo3JRmTg/5BaI6m4k+d/NFjfdelrk+np8/bJ9rDHJ//Nr+k3VQgywnrZ6AMdREKe+5e2URECoLoizviNXZ4gR3Gal6P4jR5hvajUT+nE3/GHvRRiaQtQKdgYQenCx0RAtg+73Wu+IhobBkr9yBCjJkRUcTclLSgyFx9hcHlHCBeGBVc5F7Jq6Mf9A7CbiP/8npkhbGVMoVrFdaqmFM8CSqxeS/75Zy6jx6oPPrCknunD/yLd26/bK8Tn2d6dBwJUtNjS2hs9+UD3OEHxcdNsJjiIGq4HPICvXH+LYHmgcF+pSoCZi/KZbcIUasdCWWzI3/Uzbuigc6SOXDkz7ILrmgIBAY9zYdyKppxNh1EdV7s9NWo1ryp94ujaPQBD6x+w3TZc7QW21KvZUM2ffO6SotuNmc4WwU2xpxAVzB9A7BgE2765XbuRNDIlXnF1Cd9KDN1GR5DkwnflptjhfNvCr4l0peWafhU7IdP2Q0jBDRS3a67LfJ+7FSyhI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+70tVQiKI1yf3TMXuIIdLvQ+S5B+Bw9XjNZHe++mCkI=</DigestValue>
      </Reference>
      <Reference URI="/xl/calcChain.xml?ContentType=application/vnd.openxmlformats-officedocument.spreadsheetml.calcChain+xml">
        <DigestMethod Algorithm="http://www.w3.org/2001/04/xmlenc#sha256"/>
        <DigestValue>qok8efxT4P6FZRMGU+1STbrJMCAAA8XBMC5pHc7yAgE=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OyO5sDRf9helB4YtiNJGXP8Zcqj5Xg4odfjI77Amig8=</DigestValue>
      </Reference>
      <Reference URI="/xl/media/image1.png?ContentType=image/png">
        <DigestMethod Algorithm="http://www.w3.org/2001/04/xmlenc#sha256"/>
        <DigestValue>/0wGZAdQqMbpAYJvGpPh5BF3bwKKq3xPyrxTY/YWLMM=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TaA6KX/SRWPpmiasS8KGCRFI/mFTpQlGqiM07LbibG8=</DigestValue>
      </Reference>
      <Reference URI="/xl/sharedStrings.xml?ContentType=application/vnd.openxmlformats-officedocument.spreadsheetml.sharedStrings+xml">
        <DigestMethod Algorithm="http://www.w3.org/2001/04/xmlenc#sha256"/>
        <DigestValue>R/8veLHtqbq86YJDw3N0HmqDJE02bQ5Ebmzyqd1F4aw=</DigestValue>
      </Reference>
      <Reference URI="/xl/styles.xml?ContentType=application/vnd.openxmlformats-officedocument.spreadsheetml.styles+xml">
        <DigestMethod Algorithm="http://www.w3.org/2001/04/xmlenc#sha256"/>
        <DigestValue>i3PDWKQ3IEzow396INZPlj6i+l9OO0feWibuF9H1L7k=</DigestValue>
      </Reference>
      <Reference URI="/xl/theme/theme1.xml?ContentType=application/vnd.openxmlformats-officedocument.theme+xml">
        <DigestMethod Algorithm="http://www.w3.org/2001/04/xmlenc#sha256"/>
        <DigestValue>H8/bIadnUqI0rVgmDqgG+QdSBHdJQ8z/S7wP/qF87Lw=</DigestValue>
      </Reference>
      <Reference URI="/xl/workbook.xml?ContentType=application/vnd.openxmlformats-officedocument.spreadsheetml.sheet.main+xml">
        <DigestMethod Algorithm="http://www.w3.org/2001/04/xmlenc#sha256"/>
        <DigestValue>wPfzmCkH+SWuBCA39FpRCNSlLIzompgRX5u2ka9BlCQ=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AkNhP713P2yRa4Dh2ARGFlwE9QoRTO7fyLFTfcPffHI=</DigestValue>
      </Reference>
      <Reference URI="/xl/worksheets/sheet1.xml?ContentType=application/vnd.openxmlformats-officedocument.spreadsheetml.worksheet+xml">
        <DigestMethod Algorithm="http://www.w3.org/2001/04/xmlenc#sha256"/>
        <DigestValue>kl9UF4eSNxBbGl+W1/y/yMLuC7J6ODfE2VhPSMvfQLw=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2022-12-22T17:50:57Z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16.0.15831/24</OfficeVersion>
          <ApplicationVersion>16.0.15831</ApplicationVersion>
          <Monitors>1</Monitors>
          <HorizontalResolution>1366</HorizontalResolution>
          <VerticalResolution>768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2022-12-22T17:50:57Z</xd:SigningTime>
          <xd:SigningCertificate>
            <xd:Cert>
              <xd:CertDigest>
                <DigestMethod Algorithm="http://www.w3.org/2001/04/xmlenc#sha256"/>
                <DigestValue>T90eE6plDFsE5wr+cFDz1NTYVj6k30bsF1YORm1rmiQ=</DigestValue>
              </xd:CertDigest>
              <xd:IssuerSerial>
                <X509IssuerName>CN=AC DIGITALSIGN RFB G3, OU=Secretaria da Receita Federal do Brasil - RFB, O=ICP-Brasil, C=BR</X509IssuerName>
                <X509SerialNumber>371270970984347848450192318956828101037102383967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  <xd:SignedDataObjectProperties>
          <xd:CommitmentTypeIndication>
            <xd:CommitmentTypeId>
              <xd:Identifier>http://uri.etsi.org/01903/v1.2.2#ProofOfApproval</xd:Identifier>
              <xd:Description>Aprovou este documento</xd:Description>
            </xd:CommitmentTypeId>
            <xd:AllSignedDataObjects/>
          </xd:CommitmentTypeIndication>
        </xd:SignedDataObjectProperties>
      </xd:SignedProperties>
      <xd:UnsignedProperties>
        <xd:UnsignedSignatureProperties>
          <xd:CertificateValues>
            <xd:EncapsulatedX509Certificate>MIIHKzCCBROgAwIBAgIBHTANBgkqhkiG9w0BAQ0FADCBkDELMAkGA1UEBhMCQlIxEzARBgNVBAoMCklDUC1CcmFzaWwxNDAyBgNVBAsMK0F1dG9yaWRhZGUgQ2VydGlmaWNhZG9yYSBSYWl6IEJyYXNpbGVpcmEgdjUxNjA0BgNVBAMMLUFDIFNlY3JldGFyaWEgZGEgUmVjZWl0YSBGZWRlcmFsIGRvIEJyYXNpbCB2NDAeFw0xOTA3MjYxNDAyNThaFw0yOTAyMjAxNDAyNThaMHoxCzAJBgNVBAYTAkJSMRMwEQYDVQQKEwpJQ1AtQnJhc2lsMTYwNAYDVQQLEy1TZWNyZXRhcmlhIGRhIFJlY2VpdGEgRmVkZXJhbCBkbyBCcmFzaWwgLSBSRkIxHjAcBgNVBAMTFUFDIERJR0lUQUxTSUdOIFJGQiBHMzCCAiIwDQYJKoZIhvcNAQEBBQADggIPADCCAgoCggIBALnzUD4mVs6Qa0J2dzXNdZMAxrj3uA7OkRwmPUb4KKNY17/fZSNi14Tpdf41uz3W3QfoFfv09ZrxtLglVjM5wTi8p1JIxKgXYlwmz2vL14OVp+5Yrzz17yvKXcoviEfMHe0Z2B1z7IKKB4LhofqXQFtL3A+nGneZin+6H6xcDJb8rIuyZ4s7ZeQ5PiAAQtdUs4fap1U5PhP2ZMjGbvfiaLkxKvqM7wN44fL6CQ64IGGjsnlZG6mKvwoipQ7hlLMPS1m+YtEY6sptWX6MiYryr5UR68Tx5KObZ51LMxqYM2GqEJW/qioevhyRSr2jT3Kq3Ca7LbrmdQfaVNZPBSnvTRFikmFMqzPkQ+neYJ4cuN6BKsc9JH9XBKnrnoSzAF0I3HWkOhQJJo2aGB47eX/CyDTFsu3Il3StxWvWBrXHs1iEMUbKVjlgI5wQeJ4EMUkj+fokHvaNXixv2U3egB1LbQusN0KJ+wEuY1EJS6Qc8z9y2Vkmh8vWLYNe/UgyRGUgJERuFvvTMZtjrg6OYMBAfoGLugpcrmtJRp1z4Auckz6gfStcYMZDKttrE1xeaOVi/I9nxa5K/qIGK0jfgkyZQEKHNGX/AcguFbBWBYlLq6ps86KoKIZyPjibg1/hBNcF55IbrsScwWqHmJzplyogSqVlVwdXqKKOkdAKnNK17th7AgMBAAGjggGjMIIBnzAOBgNVHQ8BAf8EBAMCAQYwgfUGA1UdIASB7TCB6jBMBgZgTAECASwwQjBABggrBgEFBQcCARY0aHR0cDovL3d3dy5yZWNlaXRhLmZhemVuZGEuZ292LmJyL2FjcmZiL2RwY2FjcmZiLnBkZjBMBgZgTAECAyowQjBABggrBgEFBQcCARY0aHR0cDovL3d3dy5yZWNlaXRhLmZhemVuZGEuZ292LmJyL2FjcmZiL2RwY2FjcmZiLnBkZjBMBgZgTAECBBIwQjBABggrBgEFBQcCARY0aHR0cDovL3d3dy5yZWNlaXRhLmZhemVuZGEuZ292LmJyL2FjcmZiL2RwY2FjcmZiLnBkZjBEBgNVHR8EPTA7MDmgN6A1hjNodHRwOi8vd3d3LnJlY2VpdGEuZmF6ZW5kYS5nb3YuYnIvYWNyZmIvYWNyZmJ2NC5jcmwwHwYDVR0jBBgwFoAUGpjmQ8oc3ZKemWNFWirpH4cgzTUwHQYDVR0OBBYEFN24td0C3LhQyn4GVEPBfvyu9K17MA8GA1UdEwEB/wQFMAMBAf8wDQYJKoZIhvcNAQENBQADggIBAIJW8f4+MXUtQ2eEgJVc3nQuI5pa06GroUeD0Q8TJ8ulVwuWg/LiV3o4gBy6pjANvaJHHuHerEiynBmVEMiHVhwWtx0zjhNxYhacAz+BXwQ8OZxibnpKRum7057QDALn8cc4hYNiOZc2dt0Y74iSx9XYBkJ2UvDUStnkZCCia68cjPU5qkNaKdB9dqbR80WY9S5Q/y1qZe+EEyUHdp353XSAsMm6QM1EYAKIMYXRBZLj/28MkOjMi2zk57qHWwxSzm5yFwyDtnczzBmp5MOzuXLfkkTepiJlElhy2iws2rHQEGFd2PNt55nCZy+CKiULSQcpK7bxhqUyTykGvToMFIVJGQPOV75vTZ3WUDhj1S2JsqGKj9FcaqIY64guiiA+Z/T3mjlSoZ7Y8p9j0NbWAAV0nYH0ALFqfExbCpSEK0G8qFVbvCUJxwkoFKSk/UNZq37kj5VWu9I4kqvIxaOB7TXYpc2tBZNL7cLaQyFvHstPI0eNN8X+g1zn6P7/IcZIbNfMPlRspUOFvKug4Bdr6YBISro7VjVKwFZh6lZXJUujjX0Bxn7DA+fXIXjO26q9mwOCpYjyeE4NqWuWLJpcHvQurddGP1z1v9teQH/LbGqpQHzEfllA+AWTsfbE/ttHgY1pahAQoQttHkD1TAO0j0KrWyWtK9+5j6wlsg+3rQBO</xd:EncapsulatedX509Certificate>
            <xd:EncapsulatedX509Certificate>MIIGYDCCBEigAwIBAgIBBDANBgkqhkiG9w0BAQ0FADCBlzELMAkGA1UEBhMCQlIxEzARBgNVBAoMCklDUC1CcmFzaWwxPTA7BgNVBAsMNEluc3RpdHV0byBOYWNpb25hbCBkZSBUZWNub2xvZ2lhIGRhIEluZm9ybWFjYW8gLSBJVEkxNDAyBgNVBAMMK0F1dG9yaWRhZGUgQ2VydGlmaWNhZG9yYSBSYWl6IEJyYXNpbGVpcmEgdjUwHhcNMTYwNzIwMTMzMjA0WhcNMjkwMzAyMTIwMDA0WjCBkDELMAkGA1UEBhMCQlIxEzARBgNVBAoMCklDUC1CcmFzaWwxNDAyBgNVBAsMK0F1dG9yaWRhZGUgQ2VydGlmaWNhZG9yYSBSYWl6IEJyYXNpbGVpcmEgdjUxNjA0BgNVBAMMLUFDIFNlY3JldGFyaWEgZGEgUmVjZWl0YSBGZWRlcmFsIGRvIEJyYXNpbCB2NDCCAiIwDQYJKoZIhvcNAQEBBQADggIPADCCAgoCggIBAJ1gd6oPyvAvYC0B5fUItXFU/csX2yNEOVJjr/SeuSv5bE0gIc/kUjoYVNMuUe+CTBY/gkoIiwR7qr7Dsp9jn8FTLnALrn6j1sbbkoD4ytTI3WHUuiefz/oApv+H5zPswj3JqUyXaK7bzN5Akc3PNFUzRb3+UbtYA2fXinBAewxrpZidGX0A+ioC++qPq06APTio9SWSBBGEZgmLOAHpkdHhNUAaP9MJXRcQ9k4kilOt3uewRP7EKMyMGDyNPeqDtWCWCEif7vZiLScrKSY3l25nCW9wVN8qQ0G8mJwMTFhntZfG7098kRN0fIVAstyT4KsyVIOWgj8r2pZ913yJfobMROyl89X5leR298gzwDhN2UKJXHmf7XFzqOTg0Hl4dK5LzSg07Ry2DqooFwdvxjBXlWdAVkTdZo5lM5FQGr5uNDFyL2DQwDtmpMrQ7QrVA4saXfwBsMWMel20siX8t2bOFIXHc1HiUDxETgCQw4542pwOtFPj8+UFag+ypZhyk8voAaXQjw3qGubWI68jFNZTrNXjQThIlJWI83OWjcvmIr4SPgbf9hIIHzznSdzqPXXdAZRNS9fxrxmgoTcG4I7cu1hZgBv9HHIaUKr2MwXAdNiqoe71wDkLCKUx8/fVJnhswqHBHYAj+KjBwyoJW1JliL91QOT3Bjz2epj7kj7tAgMBAAGjgbswgbgwHQYDVR0OBBYEFBqY5kPKHN2SnpljRVoq6R+HIM01MA8GA1UdEwEB/wQFMAMBAf8wDgYDVR0PAQH/BAQDAgEGMBQGA1UdIAQNMAswCQYFYEwBAQgwADA/BgNVHR8EODA2MDSgMqAwhi5odHRwOi8vYWNyYWl6LmljcGJyYXNpbC5nb3YuYnIvTENSYWNyYWl6djUuY3JsMB8GA1UdIwQYMBaAFGmovnXZxO9s5xNF5GFu5Wj4tkBeMA0GCSqGSIb3DQEBDQUAA4ICAQBrQuAL6TWbdnOpHbgSzAd9Pkc+vr5uTd7ml4xfPPs/I+BNCGT9Q6OTx/26m6q9rOrl6/9AASYDE5esiwBlaQ4OPzQQ37zrf5d4FnGxnsRMdjEL2pjks7ull66LZX8k5HOfnxy5iYo1hTy46UYg28PXdL55qTljilj4LueNFlTCmK2m9Vo1E6F/Ss79D31uwVBadgoK/i95dFONNlSj/w3/sa9Pbkq3JCJ10ET01GmBSTrtired+zzcj26QT0hjQQ5PUB6wV2+bhUx+WN/rXiLph/DPvy7gg8hrn4mVHBYOEPPoq7qBsX77cswycENKXrlq+gHA2Lj8hkrbfQt4pZQzT+6nLOSOyqMI21ql781eErJySwJ0R9LdPQNm3MUS/ifoRPdjFGWUktBRue/03QrVYtwFBMaIjF/p93Bmb/42xfkL/TG/W6EicBcGLms2SU4pBtw+NDFMQ1YXxNJQoNJ2uzxnzBSqdr5bF5qZth4EHob+I8uUFYylIoCHWvMD1pAxTu8fC9366lkt7cpBARiOdB2MN31JQK3nxjeQeXHiudm8twSzNp0wbJViUiRfNZbqH3yNe8ZTYUQds7hCCcZh3pZbe4PNWS2WDiifF9uXRdfAL3qsEubQOrA/s+EvZha6afCs4d4BlGKQsf64r0iPnX6hFxR4h4sXRI9x5xRMtA==</xd:EncapsulatedX509Certificate>
            <xd:EncapsulatedX509Certificate>MIIGoTCCBImgAwIBAgIBATANBgkqhkiG9w0BAQ0FADCBlzELMAkGA1UEBhMCQlIxEzARBgNVBAoMCklDUC1CcmFzaWwxPTA7BgNVBAsMNEluc3RpdHV0byBOYWNpb25hbCBkZSBUZWNub2xvZ2lhIGRhIEluZm9ybWFjYW8gLSBJVEkxNDAyBgNVBAMMK0F1dG9yaWRhZGUgQ2VydGlmaWNhZG9yYSBSYWl6IEJyYXNpbGVpcmEgdjUwHhcNMTYwMzAyMTMwMTM4WhcNMjkwMzAyMjM1OTM4WjCBlzELMAkGA1UEBhMCQlIxEzARBgNVBAoMCklDUC1CcmFzaWwxPTA7BgNVBAsMNEluc3RpdHV0byBOYWNpb25hbCBkZSBUZWNub2xvZ2lhIGRhIEluZm9ybWFjYW8gLSBJVEkxNDAyBgNVBAMMK0F1dG9yaWRhZGUgQ2VydGlmaWNhZG9yYSBSYWl6IEJyYXNpbGVpcmEgdjUwggIiMA0GCSqGSIb3DQEBAQUAA4ICDwAwggIKAoICAQD3LXgabUWsF+gUXw/6YODeF2XkqEyfk3VehdsIx+3/ERgdjCS/ouxYR0Epi2hdoMUVJDNf3XQfjAWXJyCoTneHYAl2McMdvoqtLB2ileQlJiis0fTtYTJayee9BAIdIrCor1Lc0vozXCpDtq5nTwhjIocaZtcuFsdrkl+nbfYxl5m7vjTkTMS6j8ffjmFzbNPDlJuV3Vy7AzapPVJrMl6UHPXCHMYMzl0KxR/47S5XGgmLYkYt8bNCHA3fg07y+Gtvgu+SNhMPwWKIgwhYw+9vErOnavRhOimYo4M2AwNpNK0OKLI7Im5V094jFp4Ty+mlmfQH00k8nkSUEN+1TGGkhv16c2hukbx9iCfbmk7im2hGKjQA8eH64VPYoS2qdKbPbd3xDDHN2croYKpy2U2oQTVBSf9hC3o6fKo3zp0U3dNiw7ZgWKS9UwP31Q0gwgB1orZgLuF+LIppHYwxcTG/AovNWa4sTPukMiX2L+p7uIHExTZJJU4YoDacQh/mfbPIz3261He4YFmQ35sfw3eKHQSOLyiVfev/n0l/r308PijEd+d+Hz5RmqIzS8jYXZIeJxym4mEjE1fKpeP56Ea52LlIJ8ZqsJ3xzHWu3WkAVz4hMqrX6BPMGW2IxOuEUQyIaCBg1lI6QLiPMHvo2/J7gu4YfqRcH6i27W3HyzamEQIDAQABo4H1MIHyME4GA1UdIARHMEUwQwYFYEwBAQAwOjA4BggrBgEFBQcCARYsaHR0cDovL2FjcmFpei5pY3BicmFzaWwuZ292LmJyL0RQQ2FjcmFpei5wZGYwPwYDVR0fBDgwNjA0oDKgMIYuaHR0cDovL2FjcmFpei5pY3BicmFzaWwuZ292LmJyL0xDUmFjcmFpenY1LmNybDAfBgNVHSMEGDAWgBRpqL512cTvbOcTReRhbuVo+LZAXjAdBgNVHQ4EFgQUaai+ddnE72znE0XkYW7laPi2QF4wDwYDVR0TAQH/BAUwAwEB/zAOBgNVHQ8BAf8EBAMCAQYwDQYJKoZIhvcNAQENBQADggIBABRt2/JiWapef7o/plhR4PxymlMIp/JeZ5F0BZ1XafmYpl5g6pRokFrIRMFXLyEhlgo51I05InyCc9Td6UXjlsOASTc/LRavyjB/8NcQjlRYDh6xf7OdP05mFcT/0+6bYRtNgsnUbr10pfsK/UzyUvQWbumGS57hCZrAZOyd9MzukiF/azAa6JfoZk2nDkEudKOY8tRyTpMmDzN5fufPSC3v7tSJUqTqo5z7roN/FmckRzGAYyz5XulbOc5/UsAT/tk+KP/clbbqd/hhevmmdJclLr9qWZZcOgzuFU2YsgProtVu0fFNXGr6KK9fu44pOHajmMsTXK3X7r/Pwh19kFRow5F3RQMUZC6Re0YLfXh+ypnUSCzA+uL4JPtHIGyvkbWiulkustpOKUSVwBPzvA2sQUOvqdbAR7C8jcHYFJMuK2HZFji7pxcWWab/NKsFcJ3sluDjmhizpQaxbYTfAVXu3q8yd0su/BHHhBpteyHvYyyz0Eb9LUysR2cMtWvfPU6vnoPgYvOGO1CziyGEsgKULkCH4o2Vgl1gQuKWO4V68rFW8a/jvq28sbY+y/Ao0I5ohpnBcQOAawiFbz6yJtObajYMuztDDP8oY656EuuJXBJhuKAJPI/7WDtgfV8ffOh/iQGQATVMtgDN0gv8bn5NdUX8UMNX1sHhU3H1UpoW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112022</vt:lpstr>
      <vt:lpstr>'112022'!Area_de_impressao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Isabel Cristina Dias Gonçalves</dc:creator>
  <cp:lastModifiedBy>Adriano Adriano Salles Amadeu</cp:lastModifiedBy>
  <cp:lastPrinted>2022-12-22T17:10:00Z</cp:lastPrinted>
  <dcterms:created xsi:type="dcterms:W3CDTF">2022-05-23T12:30:19Z</dcterms:created>
  <dcterms:modified xsi:type="dcterms:W3CDTF">2022-12-22T17:10:13Z</dcterms:modified>
</cp:coreProperties>
</file>