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335"/>
  </bookViews>
  <sheets>
    <sheet name="IGH" sheetId="1" r:id="rId1"/>
  </sheets>
  <externalReferences>
    <externalReference r:id="rId2"/>
  </externalReferences>
  <definedNames>
    <definedName name="_xlnm._FilterDatabase" localSheetId="0" hidden="1">IGH!$A$10:$P$45</definedName>
    <definedName name="_xlnm.Print_Area" localSheetId="0">IGH!$A$1:$P$58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O31" i="1" l="1"/>
  <c r="N31" i="1"/>
  <c r="O33" i="1"/>
  <c r="N33" i="1"/>
  <c r="O32" i="1"/>
  <c r="N32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38" i="1"/>
  <c r="O45" i="1"/>
  <c r="N45" i="1"/>
  <c r="M45" i="1"/>
  <c r="L45" i="1"/>
  <c r="O44" i="1"/>
  <c r="N44" i="1"/>
  <c r="M44" i="1"/>
  <c r="L44" i="1"/>
  <c r="O43" i="1"/>
  <c r="N43" i="1"/>
  <c r="M43" i="1"/>
  <c r="L43" i="1"/>
  <c r="P43" i="1" s="1"/>
  <c r="O42" i="1"/>
  <c r="N42" i="1"/>
  <c r="M42" i="1"/>
  <c r="L42" i="1"/>
  <c r="O40" i="1"/>
  <c r="N40" i="1"/>
  <c r="M40" i="1"/>
  <c r="L40" i="1"/>
  <c r="P40" i="1" s="1"/>
  <c r="M38" i="1"/>
  <c r="L38" i="1"/>
  <c r="N38" i="1" s="1"/>
  <c r="O37" i="1"/>
  <c r="P42" i="1" l="1"/>
  <c r="P45" i="1"/>
  <c r="P44" i="1"/>
  <c r="P38" i="1"/>
  <c r="N37" i="1"/>
  <c r="M37" i="1"/>
  <c r="L37" i="1"/>
  <c r="P37" i="1" l="1"/>
  <c r="P29" i="1" l="1"/>
  <c r="P24" i="1"/>
  <c r="P31" i="1" l="1"/>
  <c r="P25" i="1"/>
  <c r="P27" i="1"/>
  <c r="P30" i="1"/>
  <c r="P33" i="1"/>
  <c r="P32" i="1"/>
  <c r="P28" i="1"/>
  <c r="P26" i="1"/>
  <c r="L51" i="1" l="1"/>
</calcChain>
</file>

<file path=xl/sharedStrings.xml><?xml version="1.0" encoding="utf-8"?>
<sst xmlns="http://schemas.openxmlformats.org/spreadsheetml/2006/main" count="269" uniqueCount="137">
  <si>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</si>
  <si>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</si>
  <si>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</si>
  <si>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</si>
  <si>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</si>
  <si>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</si>
  <si>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</si>
  <si>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</si>
  <si>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</si>
  <si>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</si>
  <si>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</si>
  <si>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</si>
  <si>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</si>
  <si>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</si>
  <si>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</si>
  <si>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</si>
  <si>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</si>
  <si>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</si>
  <si>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</si>
  <si>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</si>
  <si>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</si>
  <si>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</si>
  <si>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</si>
  <si>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</si>
  <si>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</si>
  <si>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</si>
  <si>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</si>
  <si>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</si>
  <si>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</si>
  <si>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</si>
  <si>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</si>
  <si>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</si>
  <si>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</si>
  <si>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</si>
  <si>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</si>
  <si>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</si>
  <si>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</si>
  <si>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(4) / (5)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</si>
  <si>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</si>
  <si>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</si>
  <si>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</si>
  <si>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</si>
  <si>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</si>
  <si>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</si>
  <si>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</si>
  <si>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</si>
  <si>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</si>
  <si>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</si>
  <si>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</si>
  <si>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</si>
  <si>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</si>
  <si>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</si>
  <si>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</si>
  <si>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</si>
  <si>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</si>
  <si>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</si>
  <si>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</si>
  <si>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</si>
  <si>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</si>
  <si>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</si>
  <si>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</si>
  <si>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</si>
  <si>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</si>
  <si>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</si>
  <si>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</si>
  <si>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</si>
  <si>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</si>
  <si>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</si>
  <si>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</si>
  <si>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</si>
  <si>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</si>
  <si>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</si>
  <si>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</si>
  <si>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</si>
  <si>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</si>
  <si>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</si>
  <si>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</si>
  <si>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</si>
  <si>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</si>
  <si>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</si>
  <si>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ASSESSOR (A) JURÍDICO (A)</t>
  </si>
  <si>
    <t>MARIA CARLA BAETA VIEIRA LOPES</t>
  </si>
  <si>
    <t>maria.carla@igh.org.br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</si>
  <si>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</si>
  <si>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</si>
  <si>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</si>
  <si>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</si>
  <si>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</si>
  <si>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</si>
  <si>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</si>
  <si>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</si>
  <si>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</si>
  <si>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</si>
  <si>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</si>
  <si>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</si>
  <si>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</si>
  <si>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</si>
  <si>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</si>
  <si>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</si>
  <si>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</si>
  <si>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</si>
  <si>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</si>
  <si>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</si>
  <si>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</si>
  <si>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</si>
  <si>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</si>
  <si>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</si>
  <si>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</si>
  <si>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</si>
  <si>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</si>
  <si>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</si>
  <si>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</si>
  <si>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</si>
  <si>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</si>
  <si>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</si>
  <si>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</si>
  <si>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</si>
  <si>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</si>
  <si>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</si>
  <si>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</si>
  <si>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</si>
  <si>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</si>
  <si>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</si>
  <si>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</si>
  <si>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</si>
  <si>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</si>
  <si>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</si>
  <si>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</si>
  <si>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</si>
  <si>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</si>
  <si>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</si>
  <si>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</si>
  <si>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</si>
  <si>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 xml:space="preserve"> (5)</t>
  </si>
  <si>
    <t>RICARDO SOUTO MAIA MATHIAS</t>
  </si>
  <si>
    <t>ricardo.mathias@igh.org.br</t>
  </si>
  <si>
    <t>GERENTE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</si>
</sst>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14</xdr:col>
      <xdr:colOff>762386</xdr:colOff>
      <xdr:row>3</xdr:row>
      <xdr:rowOff>77593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7.2024\ERG\REMUNERA&#199;&#195;O%20MENSAL%20ERG%20-%2007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TAISSA CAROLINA MOREIRA DE PAULA</v>
          </cell>
          <cell r="C2" t="str">
            <v>ESTAGIÁRIO (A)</v>
          </cell>
          <cell r="D2">
            <v>26</v>
          </cell>
          <cell r="E2" t="str">
            <v>ERG - GESTÃO DE RECURSOS HUMANOS</v>
          </cell>
          <cell r="F2" t="str">
            <v>ESTAGIARIO (A)</v>
          </cell>
          <cell r="G2" t="str">
            <v>T</v>
          </cell>
          <cell r="H2" t="str">
            <v>D</v>
          </cell>
          <cell r="I2">
            <v>0</v>
          </cell>
          <cell r="J2">
            <v>2024</v>
          </cell>
          <cell r="K2">
            <v>7</v>
          </cell>
          <cell r="L2">
            <v>0</v>
          </cell>
          <cell r="M2">
            <v>600</v>
          </cell>
          <cell r="N2">
            <v>700</v>
          </cell>
          <cell r="O2">
            <v>700</v>
          </cell>
          <cell r="P2">
            <v>0</v>
          </cell>
        </row>
        <row r="3">
          <cell r="B3" t="str">
            <v>LARISSA TEIXEIRA BAIAO</v>
          </cell>
          <cell r="C3" t="str">
            <v>ANALISTA</v>
          </cell>
          <cell r="D3">
            <v>26</v>
          </cell>
          <cell r="E3" t="str">
            <v>ERG - GESTÃO DE RECURSOS HUMANOS</v>
          </cell>
          <cell r="F3" t="str">
            <v>ANALISTA ADMINISTRATIVO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7</v>
          </cell>
          <cell r="L3">
            <v>0</v>
          </cell>
          <cell r="M3">
            <v>3297.93</v>
          </cell>
          <cell r="N3">
            <v>3462.83</v>
          </cell>
          <cell r="O3">
            <v>466.55</v>
          </cell>
          <cell r="P3">
            <v>2996.28</v>
          </cell>
        </row>
        <row r="4">
          <cell r="B4" t="str">
            <v>IGOR SOUZA BRASIL HOLANDA</v>
          </cell>
          <cell r="C4" t="str">
            <v>ANALISTA</v>
          </cell>
          <cell r="D4">
            <v>26</v>
          </cell>
          <cell r="E4" t="str">
            <v>ERG - GESTÃO DE COMUNICAÇÃO</v>
          </cell>
          <cell r="F4" t="str">
            <v>ANALISTA DE MARKETING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7</v>
          </cell>
          <cell r="L4">
            <v>0</v>
          </cell>
          <cell r="M4">
            <v>4122.4399999999996</v>
          </cell>
          <cell r="N4">
            <v>4328.5600000000004</v>
          </cell>
          <cell r="O4">
            <v>930.35</v>
          </cell>
          <cell r="P4">
            <v>3398.21</v>
          </cell>
        </row>
        <row r="5">
          <cell r="B5" t="str">
            <v>NATASHA LIMA FAGUNDES FURTADO</v>
          </cell>
          <cell r="C5" t="str">
            <v>ADVOGADO</v>
          </cell>
          <cell r="D5">
            <v>26</v>
          </cell>
          <cell r="E5" t="str">
            <v>ERG - ASSESSORIA JURÍDICA</v>
          </cell>
          <cell r="F5" t="str">
            <v xml:space="preserve">ADVOGADO (A) 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7</v>
          </cell>
          <cell r="L5">
            <v>0</v>
          </cell>
          <cell r="M5">
            <v>6385.43</v>
          </cell>
          <cell r="N5">
            <v>6704.7</v>
          </cell>
          <cell r="O5">
            <v>1688.51</v>
          </cell>
          <cell r="P5">
            <v>5016.1899999999996</v>
          </cell>
        </row>
        <row r="6">
          <cell r="B6" t="str">
            <v>MARIANA ANICEZIO DE OLIVEIRA</v>
          </cell>
          <cell r="C6" t="str">
            <v>ASSISTENTE</v>
          </cell>
          <cell r="D6">
            <v>26</v>
          </cell>
          <cell r="E6" t="str">
            <v>ERG - GESTÃO DE RECURSOS HUMANOS</v>
          </cell>
          <cell r="F6" t="str">
            <v>ASSISTENTE ADMINISTRATIVO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7</v>
          </cell>
          <cell r="L6">
            <v>0</v>
          </cell>
          <cell r="M6">
            <v>2473.4299999999998</v>
          </cell>
          <cell r="N6">
            <v>2597.1</v>
          </cell>
          <cell r="O6">
            <v>286.75</v>
          </cell>
          <cell r="P6">
            <v>2310.35</v>
          </cell>
        </row>
        <row r="7">
          <cell r="B7" t="str">
            <v>SUSANA CARDIM GARRIDO</v>
          </cell>
          <cell r="C7" t="str">
            <v>SUPERVISOR</v>
          </cell>
          <cell r="D7">
            <v>26</v>
          </cell>
          <cell r="E7" t="str">
            <v>ERG - GESTÃO CONTABIL E FISCAL</v>
          </cell>
          <cell r="F7" t="str">
            <v>SUPERVISOR (A) DE PATRIMONIO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7</v>
          </cell>
          <cell r="L7">
            <v>0</v>
          </cell>
          <cell r="M7">
            <v>6430.98</v>
          </cell>
          <cell r="N7">
            <v>6870.98</v>
          </cell>
          <cell r="O7">
            <v>1534.69</v>
          </cell>
          <cell r="P7">
            <v>5336.29</v>
          </cell>
        </row>
        <row r="8">
          <cell r="B8" t="str">
            <v>PAMELA EDUARDA DE SOUZA COSTA</v>
          </cell>
          <cell r="C8" t="str">
            <v>ANALISTA</v>
          </cell>
          <cell r="D8">
            <v>26</v>
          </cell>
          <cell r="E8" t="str">
            <v>ERG - GESTÃO DE RECURSOS HUMANOS</v>
          </cell>
          <cell r="F8" t="str">
            <v>ANALISTA ADMINISTRATIVO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7</v>
          </cell>
          <cell r="L8">
            <v>0</v>
          </cell>
          <cell r="M8">
            <v>3297.93</v>
          </cell>
          <cell r="N8">
            <v>3462.83</v>
          </cell>
          <cell r="O8">
            <v>466.55</v>
          </cell>
          <cell r="P8">
            <v>2996.28</v>
          </cell>
        </row>
        <row r="9">
          <cell r="B9" t="str">
            <v>AMANDA ISABELLE DE CARVALHO</v>
          </cell>
          <cell r="C9" t="str">
            <v>ADVOGADO</v>
          </cell>
          <cell r="D9">
            <v>26</v>
          </cell>
          <cell r="E9" t="str">
            <v>ERG - ASSESSORIA JURÍDICA</v>
          </cell>
          <cell r="F9" t="str">
            <v>ADVOGADO (A) TRABALHISTA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7</v>
          </cell>
          <cell r="L9">
            <v>0</v>
          </cell>
          <cell r="M9">
            <v>6385.43</v>
          </cell>
          <cell r="N9">
            <v>6704.7</v>
          </cell>
          <cell r="O9">
            <v>1688.51</v>
          </cell>
          <cell r="P9">
            <v>5016.1899999999996</v>
          </cell>
        </row>
        <row r="10">
          <cell r="B10" t="str">
            <v>ISABELA DOS SANTOS LEAL</v>
          </cell>
          <cell r="C10" t="str">
            <v>ASSISTENTE</v>
          </cell>
          <cell r="D10">
            <v>26</v>
          </cell>
          <cell r="E10" t="str">
            <v>ERG - GESTÃO DE COMPRAS</v>
          </cell>
          <cell r="F10" t="str">
            <v>ASSISTENTE ADMINISTRATIVO</v>
          </cell>
          <cell r="G10" t="str">
            <v>N</v>
          </cell>
          <cell r="H10" t="str">
            <v>E</v>
          </cell>
          <cell r="I10">
            <v>0</v>
          </cell>
          <cell r="J10">
            <v>2024</v>
          </cell>
          <cell r="K10">
            <v>7</v>
          </cell>
          <cell r="L10">
            <v>0</v>
          </cell>
          <cell r="M10">
            <v>2473.4299999999998</v>
          </cell>
          <cell r="N10">
            <v>2597.1</v>
          </cell>
          <cell r="O10">
            <v>212.55</v>
          </cell>
          <cell r="P10">
            <v>2384.5500000000002</v>
          </cell>
        </row>
        <row r="11">
          <cell r="B11" t="str">
            <v>BRUNA MIRELLA SANTOS CARDOSO</v>
          </cell>
          <cell r="C11" t="str">
            <v>ASSISTENTE</v>
          </cell>
          <cell r="D11">
            <v>26</v>
          </cell>
          <cell r="E11" t="str">
            <v>ERG - GESTÃO DE COMPRAS</v>
          </cell>
          <cell r="F11" t="str">
            <v>ASSISTENTE DE COMPRAS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7</v>
          </cell>
          <cell r="L11">
            <v>0</v>
          </cell>
          <cell r="M11">
            <v>2936.39</v>
          </cell>
          <cell r="N11">
            <v>3738.81</v>
          </cell>
          <cell r="O11">
            <v>376.33</v>
          </cell>
          <cell r="P11">
            <v>3362.48</v>
          </cell>
        </row>
        <row r="12">
          <cell r="B12" t="str">
            <v>LARISSA FERNANDES PEREIRA</v>
          </cell>
          <cell r="C12" t="str">
            <v>ANALISTA</v>
          </cell>
          <cell r="D12">
            <v>26</v>
          </cell>
          <cell r="E12" t="str">
            <v>ERG - GESTÃO DE RECURSOS HUMANOS</v>
          </cell>
          <cell r="F12" t="str">
            <v>ANALISTA ADMINISTRATIVO PLENO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7</v>
          </cell>
          <cell r="L12">
            <v>0</v>
          </cell>
          <cell r="M12">
            <v>4122.4399999999996</v>
          </cell>
          <cell r="N12">
            <v>6453.5</v>
          </cell>
          <cell r="O12">
            <v>1526.05</v>
          </cell>
          <cell r="P12">
            <v>4927.45</v>
          </cell>
        </row>
        <row r="13">
          <cell r="B13" t="str">
            <v>CYNTIA MAIRA MARTINS MENDES SOUZA GONCALVES</v>
          </cell>
          <cell r="C13" t="str">
            <v>SUPERVISOR</v>
          </cell>
          <cell r="D13">
            <v>26</v>
          </cell>
          <cell r="E13" t="str">
            <v>ERG - COMPLIANCE</v>
          </cell>
          <cell r="F13" t="str">
            <v>SUPERVISOR (A) DE CONTRATOS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7</v>
          </cell>
          <cell r="L13">
            <v>0</v>
          </cell>
          <cell r="M13">
            <v>6430.98</v>
          </cell>
          <cell r="N13">
            <v>6752.53</v>
          </cell>
          <cell r="O13">
            <v>1603.62</v>
          </cell>
          <cell r="P13">
            <v>5148.91</v>
          </cell>
        </row>
        <row r="14">
          <cell r="B14" t="str">
            <v>EDUARDA ALICIA GOMES TABOSA</v>
          </cell>
          <cell r="C14" t="str">
            <v>ASSISTENTE</v>
          </cell>
          <cell r="D14">
            <v>26</v>
          </cell>
          <cell r="E14" t="str">
            <v>ERG - CSC - CENTRO DE SERVIÇOS COMPARTILHADOS</v>
          </cell>
          <cell r="F14" t="str">
            <v>ASSISTENTE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7</v>
          </cell>
          <cell r="L14">
            <v>0</v>
          </cell>
          <cell r="M14">
            <v>2473.4299999999998</v>
          </cell>
          <cell r="N14">
            <v>2597.1</v>
          </cell>
          <cell r="O14">
            <v>286.75</v>
          </cell>
          <cell r="P14">
            <v>2310.35</v>
          </cell>
        </row>
        <row r="15">
          <cell r="B15" t="str">
            <v>KAIRA MARTINS AZEVEDO</v>
          </cell>
          <cell r="C15" t="str">
            <v>SUPERVISOR</v>
          </cell>
          <cell r="D15">
            <v>26</v>
          </cell>
          <cell r="E15" t="str">
            <v>ERG - GESTÃO DE RECURSOS HUMANOS</v>
          </cell>
          <cell r="F15" t="str">
            <v>SUPERVISOR (A) DE DEPARTAMENTO PESSOAL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7</v>
          </cell>
          <cell r="L15">
            <v>0</v>
          </cell>
          <cell r="M15">
            <v>6430.98</v>
          </cell>
          <cell r="N15">
            <v>6752.53</v>
          </cell>
          <cell r="O15">
            <v>1707.89</v>
          </cell>
          <cell r="P15">
            <v>5044.6400000000003</v>
          </cell>
        </row>
        <row r="16">
          <cell r="B16" t="str">
            <v>GEOVANNA MACEDO DA COSTA</v>
          </cell>
          <cell r="C16" t="str">
            <v>ASSISTENTE</v>
          </cell>
          <cell r="D16">
            <v>26</v>
          </cell>
          <cell r="E16" t="str">
            <v>ERG - GESTÃO CONTABIL E FISCAL</v>
          </cell>
          <cell r="F16" t="str">
            <v>ASSISTENTE ADMINISTRATIVO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7</v>
          </cell>
          <cell r="L16">
            <v>0</v>
          </cell>
          <cell r="M16">
            <v>2473.4299999999998</v>
          </cell>
          <cell r="N16">
            <v>2597.1</v>
          </cell>
          <cell r="O16">
            <v>286.75</v>
          </cell>
          <cell r="P16">
            <v>2310.35</v>
          </cell>
        </row>
        <row r="17">
          <cell r="B17" t="str">
            <v>FERNANDA FERREIRA BARBOSA</v>
          </cell>
          <cell r="C17" t="str">
            <v>ANALISTA</v>
          </cell>
          <cell r="D17">
            <v>26</v>
          </cell>
          <cell r="E17" t="str">
            <v>ERG - GESTÃO CONTABIL E FISCAL</v>
          </cell>
          <cell r="F17" t="str">
            <v>ANALISTA ADMINISTRATIVO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7</v>
          </cell>
          <cell r="L17">
            <v>0</v>
          </cell>
          <cell r="M17">
            <v>3297.93</v>
          </cell>
          <cell r="N17">
            <v>3462.83</v>
          </cell>
          <cell r="O17">
            <v>466.55</v>
          </cell>
          <cell r="P17">
            <v>2996.28</v>
          </cell>
        </row>
        <row r="18">
          <cell r="B18" t="str">
            <v>ALEX LEAO BUENO</v>
          </cell>
          <cell r="C18" t="str">
            <v>SUPERVISOR</v>
          </cell>
          <cell r="D18">
            <v>26</v>
          </cell>
          <cell r="E18" t="str">
            <v>ERG - GESTÃO DE RECURSOS HUMANOS</v>
          </cell>
          <cell r="F18" t="str">
            <v>SUPERVISOR (A) DE RECURSOS HUMANOS</v>
          </cell>
          <cell r="G18" t="str">
            <v>N</v>
          </cell>
          <cell r="H18" t="str">
            <v>A</v>
          </cell>
          <cell r="I18">
            <v>4504.29</v>
          </cell>
          <cell r="J18">
            <v>2024</v>
          </cell>
          <cell r="K18">
            <v>7</v>
          </cell>
          <cell r="L18">
            <v>0</v>
          </cell>
          <cell r="M18">
            <v>6430.98</v>
          </cell>
          <cell r="N18">
            <v>7880.56</v>
          </cell>
          <cell r="O18">
            <v>5198.08</v>
          </cell>
          <cell r="P18">
            <v>2682.48</v>
          </cell>
        </row>
        <row r="19">
          <cell r="B19" t="str">
            <v>SARAH DE ALMEIDA SANTOS</v>
          </cell>
          <cell r="C19" t="str">
            <v>ANALISTA</v>
          </cell>
          <cell r="D19">
            <v>26</v>
          </cell>
          <cell r="E19" t="str">
            <v>ERG - GESTÃO CONTABIL E FISCAL</v>
          </cell>
          <cell r="F19" t="str">
            <v>ANALISTA ADMINISTRATIVO</v>
          </cell>
          <cell r="G19" t="str">
            <v>N</v>
          </cell>
          <cell r="H19" t="str">
            <v>E</v>
          </cell>
          <cell r="I19">
            <v>0</v>
          </cell>
          <cell r="J19">
            <v>2024</v>
          </cell>
          <cell r="K19">
            <v>7</v>
          </cell>
          <cell r="L19">
            <v>0</v>
          </cell>
          <cell r="M19">
            <v>3297.93</v>
          </cell>
          <cell r="N19">
            <v>3462.83</v>
          </cell>
          <cell r="O19">
            <v>466.55</v>
          </cell>
          <cell r="P19">
            <v>2996.28</v>
          </cell>
        </row>
        <row r="20">
          <cell r="B20" t="str">
            <v>MARIA CARLA BAETA VIEIRA LOPES</v>
          </cell>
          <cell r="C20" t="str">
            <v>ADVOGADO</v>
          </cell>
          <cell r="D20">
            <v>26</v>
          </cell>
          <cell r="E20" t="str">
            <v>ERG - ASSESSORIA JURÍDICA</v>
          </cell>
          <cell r="F20" t="str">
            <v>ASSESSOR (A) JURÍDICO (A)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7</v>
          </cell>
          <cell r="L20">
            <v>0</v>
          </cell>
          <cell r="M20">
            <v>10886.57</v>
          </cell>
          <cell r="N20">
            <v>11430.9</v>
          </cell>
          <cell r="O20">
            <v>3233.01</v>
          </cell>
          <cell r="P20">
            <v>8197.89</v>
          </cell>
        </row>
        <row r="21">
          <cell r="B21" t="str">
            <v>NATHALIA THALITA BRUNE DE SOUZA</v>
          </cell>
          <cell r="C21" t="str">
            <v>ANALISTA</v>
          </cell>
          <cell r="D21">
            <v>26</v>
          </cell>
          <cell r="E21" t="str">
            <v>ERG - GESTÃO CONTABIL E FISCAL</v>
          </cell>
          <cell r="F21" t="str">
            <v>ANALISTA ADMINISTRATIVO PLENO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7</v>
          </cell>
          <cell r="L21">
            <v>0</v>
          </cell>
          <cell r="M21">
            <v>4122.4399999999996</v>
          </cell>
          <cell r="N21">
            <v>4328.5600000000004</v>
          </cell>
          <cell r="O21">
            <v>732.55</v>
          </cell>
          <cell r="P21">
            <v>3596.01</v>
          </cell>
        </row>
        <row r="22">
          <cell r="B22" t="str">
            <v>MARCELLA MOURA DA CUNHA</v>
          </cell>
          <cell r="C22" t="str">
            <v>ASSESSOR</v>
          </cell>
          <cell r="D22">
            <v>26</v>
          </cell>
          <cell r="E22" t="str">
            <v>ERG - COMPLIANCE</v>
          </cell>
          <cell r="F22" t="str">
            <v>ASSESSOR (A) DE DIRETORIA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7</v>
          </cell>
          <cell r="L22">
            <v>0</v>
          </cell>
          <cell r="M22">
            <v>6854.36</v>
          </cell>
          <cell r="N22">
            <v>7402.71</v>
          </cell>
          <cell r="O22">
            <v>1965.38</v>
          </cell>
          <cell r="P22">
            <v>5437.33</v>
          </cell>
        </row>
        <row r="23">
          <cell r="B23" t="str">
            <v>MARIA LUIZA DA SILVA MATOS</v>
          </cell>
          <cell r="C23" t="str">
            <v>ANALISTA</v>
          </cell>
          <cell r="D23">
            <v>26</v>
          </cell>
          <cell r="E23" t="str">
            <v>ERG - GESTÃO CONTABIL E FISCAL</v>
          </cell>
          <cell r="F23" t="str">
            <v>ANALISTA ADMINISTRATIVO</v>
          </cell>
          <cell r="G23" t="str">
            <v>N</v>
          </cell>
          <cell r="H23" t="str">
            <v>A</v>
          </cell>
          <cell r="I23">
            <v>4834.5600000000004</v>
          </cell>
          <cell r="J23">
            <v>2024</v>
          </cell>
          <cell r="K23">
            <v>7</v>
          </cell>
          <cell r="L23">
            <v>0</v>
          </cell>
          <cell r="M23">
            <v>3297.93</v>
          </cell>
          <cell r="N23">
            <v>4933.5</v>
          </cell>
          <cell r="O23">
            <v>4933.5</v>
          </cell>
          <cell r="P23">
            <v>0</v>
          </cell>
        </row>
        <row r="24">
          <cell r="B24" t="str">
            <v>DANIELLY EVELYN PEREIRA DA CRUZ</v>
          </cell>
          <cell r="C24" t="str">
            <v>SUPERVISOR</v>
          </cell>
          <cell r="D24">
            <v>26</v>
          </cell>
          <cell r="E24" t="str">
            <v>ERG - GESTÃO DE COMPRAS</v>
          </cell>
          <cell r="F24" t="str">
            <v>SUPERVISOR (A) DE COMPRAS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7</v>
          </cell>
          <cell r="L24">
            <v>0</v>
          </cell>
          <cell r="M24">
            <v>6430.98</v>
          </cell>
          <cell r="N24">
            <v>6945.46</v>
          </cell>
          <cell r="O24">
            <v>1728.39</v>
          </cell>
          <cell r="P24">
            <v>5217.07</v>
          </cell>
        </row>
        <row r="25">
          <cell r="B25" t="str">
            <v>DAYANA SANTOS SOARES FRANCA</v>
          </cell>
          <cell r="C25" t="str">
            <v>COORDENADOR (A)</v>
          </cell>
          <cell r="D25">
            <v>26</v>
          </cell>
          <cell r="E25" t="str">
            <v>ERG - GESTÃO CONTABIL E FISCAL</v>
          </cell>
          <cell r="F25" t="str">
            <v>COORDENADOR (A) FISCAL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7</v>
          </cell>
          <cell r="L25">
            <v>0</v>
          </cell>
          <cell r="M25">
            <v>8244.85</v>
          </cell>
          <cell r="N25">
            <v>8904.44</v>
          </cell>
          <cell r="O25">
            <v>2458.98</v>
          </cell>
          <cell r="P25">
            <v>6445.46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Iasmin.freitas@igh.org.br" TargetMode="External"/><Relationship Id="rId26" Type="http://schemas.openxmlformats.org/officeDocument/2006/relationships/hyperlink" Target="mailto:alex.leao@igh.org.br" TargetMode="External"/><Relationship Id="rId3" Type="http://schemas.openxmlformats.org/officeDocument/2006/relationships/hyperlink" Target="mailto:ricardo.mathias@igh.org.br" TargetMode="External"/><Relationship Id="rId21" Type="http://schemas.openxmlformats.org/officeDocument/2006/relationships/hyperlink" Target="mailto:leonardo.piment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marcela.menezes@igh.org.br" TargetMode="External"/><Relationship Id="rId25" Type="http://schemas.openxmlformats.org/officeDocument/2006/relationships/hyperlink" Target="mailto:cyntia.mendes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kaira.azevedo@igh.org.br" TargetMode="External"/><Relationship Id="rId20" Type="http://schemas.openxmlformats.org/officeDocument/2006/relationships/hyperlink" Target="mailto:michele.silveira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danielly.cruz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fabio.teixeira@igh.org.b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camila.azevedo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susana.cardim@igh.org.br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58"/>
  <sheetViews>
    <sheetView showGridLines="0" tabSelected="1" view="pageBreakPreview" topLeftCell="A31" zoomScale="80" zoomScaleNormal="80" zoomScaleSheetLayoutView="80" workbookViewId="0">
      <selection activeCell="I31" sqref="I31"/>
    </sheetView>
  </sheetViews>
  <sheetFormatPr defaultColWidth="11.5703125" defaultRowHeight="21.75" customHeight="1"/>
  <cols>
    <col min="1" max="5" width="11.5703125" style="1"/>
    <col min="6" max="6" width="14.140625" style="2" hidden="1" customWidth="1"/>
    <col min="7" max="7" width="28.140625" style="2" hidden="1" customWidth="1"/>
    <col min="8" max="8" width="16" style="2" hidden="1" customWidth="1"/>
    <col min="9" max="9" width="52" style="3" bestFit="1" customWidth="1"/>
    <col min="10" max="10" width="17.28515625" style="1" hidden="1" customWidth="1"/>
    <col min="11" max="11" width="39.5703125" style="1" hidden="1" customWidth="1"/>
    <col min="12" max="12" width="23.140625" style="1" bestFit="1" customWidth="1"/>
    <col min="13" max="13" width="15.5703125" style="1" bestFit="1" customWidth="1"/>
    <col min="14" max="14" width="16.5703125" style="1" bestFit="1" customWidth="1"/>
    <col min="15" max="15" width="22" style="1" bestFit="1" customWidth="1"/>
    <col min="16" max="16" width="18.5703125" style="1" bestFit="1" customWidth="1"/>
    <col min="17" max="18" width="11.5703125" style="4"/>
    <col min="19" max="16384" width="11.5703125" style="1"/>
  </cols>
  <sheetData>
    <row r="3" spans="1:19" ht="21.75" customHeight="1">
      <c r="A3" s="27" t="s">
        <v>75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6" spans="1:19" ht="21.75" customHeight="1">
      <c r="A6" s="1" t="s">
        <v>0</v>
      </c>
    </row>
    <row r="8" spans="1:19" s="4" customFormat="1" ht="21.75" customHeight="1">
      <c r="A8" s="5" t="s">
        <v>1</v>
      </c>
      <c r="B8" s="6">
        <v>45474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35.25" customHeight="1">
      <c r="A10" s="25" t="s">
        <v>2</v>
      </c>
      <c r="B10" s="25"/>
      <c r="C10" s="25"/>
      <c r="D10" s="25"/>
      <c r="E10" s="26"/>
      <c r="F10" s="7" t="s">
        <v>3</v>
      </c>
      <c r="G10" s="7" t="s">
        <v>129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1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1.75" customHeight="1">
      <c r="A12" s="13" t="s">
        <v>20</v>
      </c>
      <c r="B12" s="14"/>
      <c r="C12" s="14"/>
      <c r="D12" s="14"/>
      <c r="E12" s="14"/>
      <c r="F12" s="15" t="s">
        <v>93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1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1.75" customHeight="1">
      <c r="A14" s="13" t="s">
        <v>94</v>
      </c>
      <c r="B14" s="14"/>
      <c r="C14" s="14"/>
      <c r="D14" s="14"/>
      <c r="E14" s="14"/>
      <c r="F14" s="15" t="s">
        <v>93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1.75" customHeight="1">
      <c r="A15" s="13" t="s">
        <v>91</v>
      </c>
      <c r="B15" s="14"/>
      <c r="C15" s="14"/>
      <c r="D15" s="14"/>
      <c r="E15" s="14"/>
      <c r="F15" s="15" t="s">
        <v>93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1.75" customHeight="1">
      <c r="A16" s="13" t="s">
        <v>25</v>
      </c>
      <c r="B16" s="14"/>
      <c r="C16" s="14"/>
      <c r="D16" s="14"/>
      <c r="E16" s="14"/>
      <c r="F16" s="15" t="s">
        <v>93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1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1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1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1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1.75" customHeight="1">
      <c r="A21" s="13" t="s">
        <v>134</v>
      </c>
      <c r="B21" s="14"/>
      <c r="C21" s="14"/>
      <c r="D21" s="14"/>
      <c r="E21" s="14"/>
      <c r="F21" s="15" t="s">
        <v>133</v>
      </c>
      <c r="G21" s="16" t="s">
        <v>15</v>
      </c>
      <c r="H21" s="16" t="s">
        <v>34</v>
      </c>
      <c r="I21" s="17" t="s">
        <v>38</v>
      </c>
      <c r="J21" s="18" t="s">
        <v>18</v>
      </c>
      <c r="K21" s="20" t="s">
        <v>135</v>
      </c>
      <c r="L21" s="18">
        <v>0</v>
      </c>
      <c r="M21" s="18">
        <v>0</v>
      </c>
      <c r="N21" s="18">
        <v>0</v>
      </c>
      <c r="O21" s="18">
        <v>0</v>
      </c>
      <c r="P21" s="18">
        <v>24000</v>
      </c>
    </row>
    <row r="22" spans="1:16" s="4" customFormat="1" ht="21.75" customHeight="1">
      <c r="A22" s="13" t="s">
        <v>39</v>
      </c>
      <c r="B22" s="14"/>
      <c r="C22" s="14"/>
      <c r="D22" s="14"/>
      <c r="E22" s="14"/>
      <c r="F22" s="15" t="s">
        <v>37</v>
      </c>
      <c r="G22" s="16" t="s">
        <v>15</v>
      </c>
      <c r="H22" s="16" t="s">
        <v>34</v>
      </c>
      <c r="I22" s="17" t="s">
        <v>40</v>
      </c>
      <c r="J22" s="18" t="s">
        <v>18</v>
      </c>
      <c r="K22" s="19" t="s">
        <v>41</v>
      </c>
      <c r="L22" s="18">
        <v>0</v>
      </c>
      <c r="M22" s="18">
        <v>0</v>
      </c>
      <c r="N22" s="18">
        <v>0</v>
      </c>
      <c r="O22" s="18">
        <v>0</v>
      </c>
      <c r="P22" s="18">
        <f>25000+10000</f>
        <v>35000</v>
      </c>
    </row>
    <row r="23" spans="1:16" s="4" customFormat="1" ht="21.75" customHeight="1">
      <c r="A23" s="13" t="s">
        <v>42</v>
      </c>
      <c r="B23" s="14"/>
      <c r="C23" s="14"/>
      <c r="D23" s="14"/>
      <c r="E23" s="14"/>
      <c r="F23" s="15" t="s">
        <v>113</v>
      </c>
      <c r="G23" s="16" t="s">
        <v>15</v>
      </c>
      <c r="H23" s="16" t="s">
        <v>34</v>
      </c>
      <c r="I23" s="17" t="s">
        <v>45</v>
      </c>
      <c r="J23" s="21" t="s">
        <v>18</v>
      </c>
      <c r="K23" s="22" t="s">
        <v>46</v>
      </c>
      <c r="L23" s="21">
        <v>0</v>
      </c>
      <c r="M23" s="21">
        <v>0</v>
      </c>
      <c r="N23" s="21">
        <v>0</v>
      </c>
      <c r="O23" s="21">
        <v>0</v>
      </c>
      <c r="P23" s="21">
        <v>30000</v>
      </c>
    </row>
    <row r="24" spans="1:16" s="23" customFormat="1" ht="21.75" customHeight="1">
      <c r="A24" s="29" t="s">
        <v>47</v>
      </c>
      <c r="B24" s="30"/>
      <c r="C24" s="30"/>
      <c r="D24" s="30"/>
      <c r="E24" s="30"/>
      <c r="F24" s="31" t="s">
        <v>43</v>
      </c>
      <c r="G24" s="32" t="s">
        <v>15</v>
      </c>
      <c r="H24" s="32" t="s">
        <v>44</v>
      </c>
      <c r="I24" s="33" t="s">
        <v>48</v>
      </c>
      <c r="J24" s="34" t="s">
        <v>18</v>
      </c>
      <c r="K24" s="35" t="s">
        <v>49</v>
      </c>
      <c r="L24" s="34">
        <v>0</v>
      </c>
      <c r="M24" s="34">
        <v>0</v>
      </c>
      <c r="N24" s="34">
        <f>12228.52</f>
        <v>12228.52</v>
      </c>
      <c r="O24" s="34">
        <f>908.85+2164.77+1</f>
        <v>3074.62</v>
      </c>
      <c r="P24" s="34">
        <f>N24-O24</f>
        <v>9153.9000000000015</v>
      </c>
    </row>
    <row r="25" spans="1:16" s="23" customFormat="1" ht="21.75" customHeight="1">
      <c r="A25" s="29" t="s">
        <v>51</v>
      </c>
      <c r="B25" s="30"/>
      <c r="C25" s="30"/>
      <c r="D25" s="30"/>
      <c r="E25" s="30"/>
      <c r="F25" s="31" t="s">
        <v>43</v>
      </c>
      <c r="G25" s="32" t="s">
        <v>15</v>
      </c>
      <c r="H25" s="32" t="s">
        <v>44</v>
      </c>
      <c r="I25" s="33" t="s">
        <v>52</v>
      </c>
      <c r="J25" s="34" t="s">
        <v>18</v>
      </c>
      <c r="K25" s="35" t="s">
        <v>53</v>
      </c>
      <c r="L25" s="34">
        <v>0</v>
      </c>
      <c r="M25" s="34">
        <v>0</v>
      </c>
      <c r="N25" s="34">
        <f>12228.52</f>
        <v>12228.52</v>
      </c>
      <c r="O25" s="34">
        <f>908.85+2164.77+1</f>
        <v>3074.62</v>
      </c>
      <c r="P25" s="34">
        <f>L25+N25-O25</f>
        <v>9153.9000000000015</v>
      </c>
    </row>
    <row r="26" spans="1:16" s="23" customFormat="1" ht="21.75" customHeight="1">
      <c r="A26" s="29" t="s">
        <v>104</v>
      </c>
      <c r="B26" s="30"/>
      <c r="C26" s="30"/>
      <c r="D26" s="30"/>
      <c r="E26" s="30"/>
      <c r="F26" s="31" t="s">
        <v>43</v>
      </c>
      <c r="G26" s="32" t="s">
        <v>15</v>
      </c>
      <c r="H26" s="32" t="s">
        <v>44</v>
      </c>
      <c r="I26" s="33" t="s">
        <v>105</v>
      </c>
      <c r="J26" s="34" t="s">
        <v>18</v>
      </c>
      <c r="K26" s="36" t="s">
        <v>107</v>
      </c>
      <c r="L26" s="34">
        <v>0</v>
      </c>
      <c r="M26" s="34">
        <v>0</v>
      </c>
      <c r="N26" s="34">
        <f>7548.5</f>
        <v>7548.5</v>
      </c>
      <c r="O26" s="34">
        <f>875.61+939.06+1</f>
        <v>1815.67</v>
      </c>
      <c r="P26" s="34">
        <f t="shared" ref="P26:P33" si="0">N26-O26</f>
        <v>5732.83</v>
      </c>
    </row>
    <row r="27" spans="1:16" s="23" customFormat="1" ht="21.75" customHeight="1">
      <c r="A27" s="29" t="s">
        <v>103</v>
      </c>
      <c r="B27" s="30"/>
      <c r="C27" s="30"/>
      <c r="D27" s="30"/>
      <c r="E27" s="30"/>
      <c r="F27" s="31" t="s">
        <v>43</v>
      </c>
      <c r="G27" s="32" t="s">
        <v>15</v>
      </c>
      <c r="H27" s="32" t="s">
        <v>44</v>
      </c>
      <c r="I27" s="33" t="s">
        <v>57</v>
      </c>
      <c r="J27" s="34" t="s">
        <v>18</v>
      </c>
      <c r="K27" s="36" t="s">
        <v>106</v>
      </c>
      <c r="L27" s="34">
        <v>0</v>
      </c>
      <c r="M27" s="34">
        <v>0</v>
      </c>
      <c r="N27" s="34">
        <f>12228.52+63.87</f>
        <v>12292.390000000001</v>
      </c>
      <c r="O27" s="34">
        <f>908.85+2164.77+1</f>
        <v>3074.62</v>
      </c>
      <c r="P27" s="34">
        <f t="shared" si="0"/>
        <v>9217.77</v>
      </c>
    </row>
    <row r="28" spans="1:16" s="23" customFormat="1" ht="21.75" customHeight="1">
      <c r="A28" s="29" t="s">
        <v>102</v>
      </c>
      <c r="B28" s="30"/>
      <c r="C28" s="30"/>
      <c r="D28" s="30"/>
      <c r="E28" s="30"/>
      <c r="F28" s="31" t="s">
        <v>43</v>
      </c>
      <c r="G28" s="32" t="s">
        <v>15</v>
      </c>
      <c r="H28" s="32" t="s">
        <v>44</v>
      </c>
      <c r="I28" s="33" t="s">
        <v>50</v>
      </c>
      <c r="J28" s="34" t="s">
        <v>18</v>
      </c>
      <c r="K28" s="36" t="s">
        <v>108</v>
      </c>
      <c r="L28" s="34">
        <v>0</v>
      </c>
      <c r="M28" s="34">
        <v>0</v>
      </c>
      <c r="N28" s="34">
        <f>11373.35</f>
        <v>11373.35</v>
      </c>
      <c r="O28" s="34">
        <f>908.85+1981.73+1</f>
        <v>2891.58</v>
      </c>
      <c r="P28" s="34">
        <f t="shared" si="0"/>
        <v>8481.77</v>
      </c>
    </row>
    <row r="29" spans="1:16" s="23" customFormat="1" ht="21.75" customHeight="1">
      <c r="A29" s="29" t="s">
        <v>54</v>
      </c>
      <c r="B29" s="30"/>
      <c r="C29" s="30"/>
      <c r="D29" s="30"/>
      <c r="E29" s="30"/>
      <c r="F29" s="31" t="s">
        <v>43</v>
      </c>
      <c r="G29" s="32" t="s">
        <v>15</v>
      </c>
      <c r="H29" s="32" t="s">
        <v>44</v>
      </c>
      <c r="I29" s="33" t="s">
        <v>55</v>
      </c>
      <c r="J29" s="34" t="s">
        <v>18</v>
      </c>
      <c r="K29" s="35" t="s">
        <v>56</v>
      </c>
      <c r="L29" s="34">
        <v>0</v>
      </c>
      <c r="M29" s="34">
        <v>0</v>
      </c>
      <c r="N29" s="34">
        <f>9782.82+658.62</f>
        <v>10441.44</v>
      </c>
      <c r="O29" s="34">
        <f>908.85+1725.46+1</f>
        <v>2635.31</v>
      </c>
      <c r="P29" s="34">
        <f>L29+N29-O29</f>
        <v>7806.130000000001</v>
      </c>
    </row>
    <row r="30" spans="1:16" s="23" customFormat="1" ht="21.75" customHeight="1">
      <c r="A30" s="29" t="s">
        <v>58</v>
      </c>
      <c r="B30" s="30"/>
      <c r="C30" s="30"/>
      <c r="D30" s="30"/>
      <c r="E30" s="30"/>
      <c r="F30" s="31" t="s">
        <v>43</v>
      </c>
      <c r="G30" s="32" t="s">
        <v>15</v>
      </c>
      <c r="H30" s="32" t="s">
        <v>44</v>
      </c>
      <c r="I30" s="33" t="s">
        <v>59</v>
      </c>
      <c r="J30" s="34" t="s">
        <v>18</v>
      </c>
      <c r="K30" s="35" t="s">
        <v>60</v>
      </c>
      <c r="L30" s="34">
        <v>0</v>
      </c>
      <c r="M30" s="34">
        <v>0</v>
      </c>
      <c r="N30" s="34">
        <f>12228.52</f>
        <v>12228.52</v>
      </c>
      <c r="O30" s="34">
        <f>908.85+2216.9+1</f>
        <v>3126.75</v>
      </c>
      <c r="P30" s="34">
        <f t="shared" si="0"/>
        <v>9101.77</v>
      </c>
    </row>
    <row r="31" spans="1:16" s="23" customFormat="1" ht="21.75" customHeight="1">
      <c r="A31" s="29" t="s">
        <v>61</v>
      </c>
      <c r="B31" s="30"/>
      <c r="C31" s="30"/>
      <c r="D31" s="30"/>
      <c r="E31" s="30"/>
      <c r="F31" s="31" t="s">
        <v>43</v>
      </c>
      <c r="G31" s="32" t="s">
        <v>15</v>
      </c>
      <c r="H31" s="32" t="s">
        <v>44</v>
      </c>
      <c r="I31" s="33" t="s">
        <v>62</v>
      </c>
      <c r="J31" s="34" t="s">
        <v>18</v>
      </c>
      <c r="K31" s="35" t="s">
        <v>63</v>
      </c>
      <c r="L31" s="34">
        <v>0</v>
      </c>
      <c r="M31" s="34">
        <v>0</v>
      </c>
      <c r="N31" s="34">
        <f>12228.52</f>
        <v>12228.52</v>
      </c>
      <c r="O31" s="34">
        <f>908.85+2216.9</f>
        <v>3125.75</v>
      </c>
      <c r="P31" s="34">
        <f>L31+N31-O31</f>
        <v>9102.77</v>
      </c>
    </row>
    <row r="32" spans="1:16" s="23" customFormat="1" ht="21.75" customHeight="1">
      <c r="A32" s="29" t="s">
        <v>64</v>
      </c>
      <c r="B32" s="30"/>
      <c r="C32" s="30"/>
      <c r="D32" s="30"/>
      <c r="E32" s="30"/>
      <c r="F32" s="31" t="s">
        <v>43</v>
      </c>
      <c r="G32" s="32" t="s">
        <v>15</v>
      </c>
      <c r="H32" s="32" t="s">
        <v>44</v>
      </c>
      <c r="I32" s="33" t="s">
        <v>65</v>
      </c>
      <c r="J32" s="34" t="s">
        <v>18</v>
      </c>
      <c r="K32" s="35" t="s">
        <v>66</v>
      </c>
      <c r="L32" s="34">
        <v>0</v>
      </c>
      <c r="M32" s="34">
        <v>0</v>
      </c>
      <c r="N32" s="34">
        <f>7548.59+1790.62</f>
        <v>9339.2099999999991</v>
      </c>
      <c r="O32" s="34">
        <f>908.85+1422.34+1</f>
        <v>2332.19</v>
      </c>
      <c r="P32" s="34">
        <f t="shared" si="0"/>
        <v>7007.0199999999986</v>
      </c>
    </row>
    <row r="33" spans="1:16" s="24" customFormat="1" ht="21.75" customHeight="1">
      <c r="A33" s="37" t="s">
        <v>118</v>
      </c>
      <c r="B33" s="38"/>
      <c r="C33" s="38"/>
      <c r="D33" s="38"/>
      <c r="E33" s="38"/>
      <c r="F33" s="31" t="s">
        <v>43</v>
      </c>
      <c r="G33" s="32" t="s">
        <v>15</v>
      </c>
      <c r="H33" s="32" t="s">
        <v>44</v>
      </c>
      <c r="I33" s="33" t="s">
        <v>117</v>
      </c>
      <c r="J33" s="34" t="s">
        <v>18</v>
      </c>
      <c r="K33" s="39" t="s">
        <v>119</v>
      </c>
      <c r="L33" s="34">
        <v>0</v>
      </c>
      <c r="M33" s="34">
        <v>0</v>
      </c>
      <c r="N33" s="21">
        <f>11373.35</f>
        <v>11373.35</v>
      </c>
      <c r="O33" s="21">
        <f>908.85+1981.73</f>
        <v>2890.58</v>
      </c>
      <c r="P33" s="34">
        <f t="shared" si="0"/>
        <v>8482.77</v>
      </c>
    </row>
    <row r="34" spans="1:16" s="4" customFormat="1" ht="21.75" customHeight="1">
      <c r="A34" s="13" t="s">
        <v>95</v>
      </c>
      <c r="B34" s="14"/>
      <c r="C34" s="14"/>
      <c r="D34" s="14"/>
      <c r="E34" s="14"/>
      <c r="F34" s="15" t="s">
        <v>79</v>
      </c>
      <c r="G34" s="16" t="s">
        <v>122</v>
      </c>
      <c r="H34" s="16" t="s">
        <v>44</v>
      </c>
      <c r="I34" s="17" t="s">
        <v>136</v>
      </c>
      <c r="J34" s="18" t="s">
        <v>78</v>
      </c>
      <c r="K34" s="20" t="s">
        <v>96</v>
      </c>
      <c r="L34" s="18">
        <v>0</v>
      </c>
      <c r="M34" s="18">
        <v>0</v>
      </c>
      <c r="N34" s="18">
        <v>22438.959999999999</v>
      </c>
      <c r="O34" s="18">
        <v>5803.97</v>
      </c>
      <c r="P34" s="18">
        <v>16634.989999999998</v>
      </c>
    </row>
    <row r="35" spans="1:16" s="4" customFormat="1" ht="21.75" customHeight="1">
      <c r="A35" s="13" t="s">
        <v>83</v>
      </c>
      <c r="B35" s="14"/>
      <c r="C35" s="14"/>
      <c r="D35" s="14"/>
      <c r="E35" s="14"/>
      <c r="F35" s="15" t="s">
        <v>79</v>
      </c>
      <c r="G35" s="16" t="s">
        <v>122</v>
      </c>
      <c r="H35" s="16" t="s">
        <v>44</v>
      </c>
      <c r="I35" s="17" t="s">
        <v>86</v>
      </c>
      <c r="J35" s="18" t="s">
        <v>78</v>
      </c>
      <c r="K35" s="19" t="s">
        <v>84</v>
      </c>
      <c r="L35" s="18">
        <v>0</v>
      </c>
      <c r="M35" s="18">
        <v>0</v>
      </c>
      <c r="N35" s="18">
        <v>11907</v>
      </c>
      <c r="O35" s="18">
        <v>3315.95</v>
      </c>
      <c r="P35" s="18">
        <v>8591.0499999999993</v>
      </c>
    </row>
    <row r="36" spans="1:16" s="4" customFormat="1" ht="21.75" customHeight="1">
      <c r="A36" s="13" t="s">
        <v>87</v>
      </c>
      <c r="B36" s="14"/>
      <c r="C36" s="14"/>
      <c r="D36" s="14"/>
      <c r="E36" s="14"/>
      <c r="F36" s="15" t="s">
        <v>79</v>
      </c>
      <c r="G36" s="16" t="s">
        <v>122</v>
      </c>
      <c r="H36" s="16" t="s">
        <v>44</v>
      </c>
      <c r="I36" s="17" t="s">
        <v>62</v>
      </c>
      <c r="J36" s="18" t="s">
        <v>78</v>
      </c>
      <c r="K36" s="20" t="s">
        <v>111</v>
      </c>
      <c r="L36" s="18">
        <v>0</v>
      </c>
      <c r="M36" s="18">
        <v>0</v>
      </c>
      <c r="N36" s="18">
        <v>11576.25</v>
      </c>
      <c r="O36" s="18">
        <v>3277.13</v>
      </c>
      <c r="P36" s="18">
        <v>8299.119999999999</v>
      </c>
    </row>
    <row r="37" spans="1:16" s="4" customFormat="1" ht="21.75" customHeight="1">
      <c r="A37" s="13" t="s">
        <v>81</v>
      </c>
      <c r="B37" s="14"/>
      <c r="C37" s="14"/>
      <c r="D37" s="14"/>
      <c r="E37" s="14"/>
      <c r="F37" s="15" t="s">
        <v>79</v>
      </c>
      <c r="G37" s="16" t="s">
        <v>122</v>
      </c>
      <c r="H37" s="16" t="s">
        <v>44</v>
      </c>
      <c r="I37" s="17" t="s">
        <v>80</v>
      </c>
      <c r="J37" s="18" t="s">
        <v>78</v>
      </c>
      <c r="K37" s="19" t="s">
        <v>82</v>
      </c>
      <c r="L37" s="18">
        <f>VLOOKUP($A37,[1]Sheet!$B$1:$Q$25,8,FALSE)</f>
        <v>0</v>
      </c>
      <c r="M37" s="18">
        <f>VLOOKUP($A37,[1]Sheet!$B$1:$Q$25,11,FALSE)</f>
        <v>0</v>
      </c>
      <c r="N37" s="18">
        <f>VLOOKUP($A37,[1]Sheet!$B$1:$Q$25,13,FALSE)</f>
        <v>11430.9</v>
      </c>
      <c r="O37" s="18">
        <f>VLOOKUP($A37,[1]Sheet!$B$1:$Q$25,14,FALSE)</f>
        <v>3233.01</v>
      </c>
      <c r="P37" s="18">
        <f t="shared" ref="P37" si="1">L37+M37+N37-O37</f>
        <v>8197.89</v>
      </c>
    </row>
    <row r="38" spans="1:16" s="4" customFormat="1" ht="21.75" customHeight="1">
      <c r="A38" s="13" t="s">
        <v>130</v>
      </c>
      <c r="B38" s="14"/>
      <c r="C38" s="14"/>
      <c r="D38" s="14"/>
      <c r="E38" s="14"/>
      <c r="F38" s="15" t="s">
        <v>79</v>
      </c>
      <c r="G38" s="16" t="s">
        <v>122</v>
      </c>
      <c r="H38" s="16" t="s">
        <v>44</v>
      </c>
      <c r="I38" s="17" t="s">
        <v>131</v>
      </c>
      <c r="J38" s="18" t="s">
        <v>78</v>
      </c>
      <c r="K38" s="20" t="s">
        <v>132</v>
      </c>
      <c r="L38" s="18">
        <f>VLOOKUP($A38,[1]Sheet!$B$1:$Q$25,8,FALSE)</f>
        <v>4504.29</v>
      </c>
      <c r="M38" s="18">
        <f>VLOOKUP($A38,[1]Sheet!$B$1:$Q$25,11,FALSE)</f>
        <v>0</v>
      </c>
      <c r="N38" s="18">
        <f>VLOOKUP($A38,[1]Sheet!$B$1:$Q$25,13,FALSE)-L38</f>
        <v>3376.2700000000004</v>
      </c>
      <c r="O38" s="18">
        <f>VLOOKUP($A38,[1]Sheet!$B$1:$Q$25,14,FALSE)-3831.27</f>
        <v>1366.81</v>
      </c>
      <c r="P38" s="18">
        <f t="shared" ref="P38" si="2">L38+M38+N38-O38</f>
        <v>6513.75</v>
      </c>
    </row>
    <row r="39" spans="1:16" s="4" customFormat="1" ht="21.75" customHeight="1">
      <c r="A39" s="13" t="s">
        <v>114</v>
      </c>
      <c r="B39" s="14"/>
      <c r="C39" s="14"/>
      <c r="D39" s="14"/>
      <c r="E39" s="14"/>
      <c r="F39" s="15" t="s">
        <v>79</v>
      </c>
      <c r="G39" s="16" t="s">
        <v>122</v>
      </c>
      <c r="H39" s="16" t="s">
        <v>44</v>
      </c>
      <c r="I39" s="17" t="s">
        <v>85</v>
      </c>
      <c r="J39" s="18" t="s">
        <v>78</v>
      </c>
      <c r="K39" s="20" t="s">
        <v>115</v>
      </c>
      <c r="L39" s="18">
        <v>0</v>
      </c>
      <c r="M39" s="18">
        <v>0</v>
      </c>
      <c r="N39" s="18">
        <v>8187.42</v>
      </c>
      <c r="O39" s="18">
        <v>2241.88</v>
      </c>
      <c r="P39" s="18">
        <v>5945.54</v>
      </c>
    </row>
    <row r="40" spans="1:16" s="4" customFormat="1" ht="21.75" customHeight="1">
      <c r="A40" s="13" t="s">
        <v>88</v>
      </c>
      <c r="B40" s="14"/>
      <c r="C40" s="14"/>
      <c r="D40" s="14"/>
      <c r="E40" s="14"/>
      <c r="F40" s="15" t="s">
        <v>79</v>
      </c>
      <c r="G40" s="16" t="s">
        <v>122</v>
      </c>
      <c r="H40" s="16" t="s">
        <v>44</v>
      </c>
      <c r="I40" s="17" t="s">
        <v>89</v>
      </c>
      <c r="J40" s="18" t="s">
        <v>78</v>
      </c>
      <c r="K40" s="20" t="s">
        <v>90</v>
      </c>
      <c r="L40" s="18">
        <f>VLOOKUP($A40,[1]Sheet!$B$1:$Q$25,8,FALSE)</f>
        <v>0</v>
      </c>
      <c r="M40" s="18">
        <f>VLOOKUP($A40,[1]Sheet!$B$1:$Q$25,11,FALSE)</f>
        <v>0</v>
      </c>
      <c r="N40" s="18">
        <f>VLOOKUP($A40,[1]Sheet!$B$1:$Q$25,13,FALSE)</f>
        <v>8904.44</v>
      </c>
      <c r="O40" s="18">
        <f>VLOOKUP($A40,[1]Sheet!$B$1:$Q$25,14,FALSE)</f>
        <v>2458.98</v>
      </c>
      <c r="P40" s="18">
        <f t="shared" ref="P40" si="3">L40+M40+N40-O40</f>
        <v>6445.4600000000009</v>
      </c>
    </row>
    <row r="41" spans="1:16" s="4" customFormat="1" ht="21.75" customHeight="1">
      <c r="A41" s="13" t="s">
        <v>110</v>
      </c>
      <c r="B41" s="14"/>
      <c r="C41" s="14"/>
      <c r="D41" s="14"/>
      <c r="E41" s="14"/>
      <c r="F41" s="15" t="s">
        <v>79</v>
      </c>
      <c r="G41" s="16" t="s">
        <v>122</v>
      </c>
      <c r="H41" s="16" t="s">
        <v>44</v>
      </c>
      <c r="I41" s="17" t="s">
        <v>112</v>
      </c>
      <c r="J41" s="18" t="s">
        <v>78</v>
      </c>
      <c r="K41" s="20" t="s">
        <v>116</v>
      </c>
      <c r="L41" s="18">
        <v>0</v>
      </c>
      <c r="M41" s="18">
        <v>0</v>
      </c>
      <c r="N41" s="18">
        <v>7227.86</v>
      </c>
      <c r="O41" s="18">
        <v>1834.71</v>
      </c>
      <c r="P41" s="18">
        <v>5393.15</v>
      </c>
    </row>
    <row r="42" spans="1:16" s="4" customFormat="1" ht="21.75" customHeight="1">
      <c r="A42" s="13" t="s">
        <v>120</v>
      </c>
      <c r="B42" s="14"/>
      <c r="C42" s="14"/>
      <c r="D42" s="14"/>
      <c r="E42" s="14"/>
      <c r="F42" s="15" t="s">
        <v>79</v>
      </c>
      <c r="G42" s="16" t="s">
        <v>122</v>
      </c>
      <c r="H42" s="16" t="s">
        <v>44</v>
      </c>
      <c r="I42" s="17" t="s">
        <v>98</v>
      </c>
      <c r="J42" s="18" t="s">
        <v>78</v>
      </c>
      <c r="K42" s="20" t="s">
        <v>121</v>
      </c>
      <c r="L42" s="18">
        <f>VLOOKUP($A42,[1]Sheet!$B$1:$Q$25,8,FALSE)</f>
        <v>0</v>
      </c>
      <c r="M42" s="18">
        <f>VLOOKUP($A42,[1]Sheet!$B$1:$Q$25,11,FALSE)</f>
        <v>0</v>
      </c>
      <c r="N42" s="18">
        <f>VLOOKUP($A42,[1]Sheet!$B$1:$Q$25,13,FALSE)</f>
        <v>6870.98</v>
      </c>
      <c r="O42" s="18">
        <f>VLOOKUP($A42,[1]Sheet!$B$1:$Q$25,14,FALSE)</f>
        <v>1534.69</v>
      </c>
      <c r="P42" s="18">
        <f t="shared" ref="P42:P45" si="4">L42+M42+N42-O42</f>
        <v>5336.2899999999991</v>
      </c>
    </row>
    <row r="43" spans="1:16" s="4" customFormat="1" ht="21.75" customHeight="1">
      <c r="A43" s="13" t="s">
        <v>100</v>
      </c>
      <c r="B43" s="14"/>
      <c r="C43" s="14"/>
      <c r="D43" s="14"/>
      <c r="E43" s="14"/>
      <c r="F43" s="15" t="s">
        <v>79</v>
      </c>
      <c r="G43" s="16" t="s">
        <v>122</v>
      </c>
      <c r="H43" s="16" t="s">
        <v>44</v>
      </c>
      <c r="I43" s="17" t="s">
        <v>99</v>
      </c>
      <c r="J43" s="18" t="s">
        <v>78</v>
      </c>
      <c r="K43" s="20" t="s">
        <v>101</v>
      </c>
      <c r="L43" s="18">
        <f>VLOOKUP($A43,[1]Sheet!$B$1:$Q$25,8,FALSE)</f>
        <v>0</v>
      </c>
      <c r="M43" s="18">
        <f>VLOOKUP($A43,[1]Sheet!$B$1:$Q$25,11,FALSE)</f>
        <v>0</v>
      </c>
      <c r="N43" s="18">
        <f>VLOOKUP($A43,[1]Sheet!$B$1:$Q$25,13,FALSE)</f>
        <v>6945.46</v>
      </c>
      <c r="O43" s="18">
        <f>VLOOKUP($A43,[1]Sheet!$B$1:$Q$25,14,FALSE)</f>
        <v>1728.39</v>
      </c>
      <c r="P43" s="18">
        <f t="shared" si="4"/>
        <v>5217.07</v>
      </c>
    </row>
    <row r="44" spans="1:16" s="4" customFormat="1" ht="21.75" customHeight="1">
      <c r="A44" s="13" t="s">
        <v>123</v>
      </c>
      <c r="B44" s="14"/>
      <c r="C44" s="14"/>
      <c r="D44" s="14"/>
      <c r="E44" s="14"/>
      <c r="F44" s="15" t="s">
        <v>79</v>
      </c>
      <c r="G44" s="16" t="s">
        <v>122</v>
      </c>
      <c r="H44" s="16" t="s">
        <v>44</v>
      </c>
      <c r="I44" s="17" t="s">
        <v>124</v>
      </c>
      <c r="J44" s="18" t="s">
        <v>78</v>
      </c>
      <c r="K44" s="20" t="s">
        <v>125</v>
      </c>
      <c r="L44" s="18">
        <f>VLOOKUP($A44,[1]Sheet!$B$1:$Q$25,8,FALSE)</f>
        <v>0</v>
      </c>
      <c r="M44" s="18">
        <f>VLOOKUP($A44,[1]Sheet!$B$1:$Q$25,11,FALSE)</f>
        <v>0</v>
      </c>
      <c r="N44" s="18">
        <f>VLOOKUP($A44,[1]Sheet!$B$1:$Q$25,13,FALSE)</f>
        <v>6752.53</v>
      </c>
      <c r="O44" s="18">
        <f>VLOOKUP($A44,[1]Sheet!$B$1:$Q$25,14,FALSE)</f>
        <v>1603.62</v>
      </c>
      <c r="P44" s="18">
        <f t="shared" si="4"/>
        <v>5148.91</v>
      </c>
    </row>
    <row r="45" spans="1:16" s="4" customFormat="1" ht="21.75" customHeight="1">
      <c r="A45" s="13" t="s">
        <v>126</v>
      </c>
      <c r="B45" s="14"/>
      <c r="C45" s="14"/>
      <c r="D45" s="14"/>
      <c r="E45" s="14"/>
      <c r="F45" s="15" t="s">
        <v>79</v>
      </c>
      <c r="G45" s="16" t="s">
        <v>122</v>
      </c>
      <c r="H45" s="16" t="s">
        <v>44</v>
      </c>
      <c r="I45" s="17" t="s">
        <v>127</v>
      </c>
      <c r="J45" s="18" t="s">
        <v>78</v>
      </c>
      <c r="K45" s="20" t="s">
        <v>128</v>
      </c>
      <c r="L45" s="18">
        <f>VLOOKUP($A45,[1]Sheet!$B$1:$Q$25,8,FALSE)</f>
        <v>0</v>
      </c>
      <c r="M45" s="18">
        <f>VLOOKUP($A45,[1]Sheet!$B$1:$Q$25,11,FALSE)</f>
        <v>0</v>
      </c>
      <c r="N45" s="18">
        <f>VLOOKUP($A45,[1]Sheet!$B$1:$Q$25,13,FALSE)</f>
        <v>6752.53</v>
      </c>
      <c r="O45" s="18">
        <f>VLOOKUP($A45,[1]Sheet!$B$1:$Q$25,14,FALSE)</f>
        <v>1707.89</v>
      </c>
      <c r="P45" s="18">
        <f t="shared" si="4"/>
        <v>5044.6399999999994</v>
      </c>
    </row>
    <row r="46" spans="1:16" s="4" customFormat="1" ht="21.75" customHeight="1">
      <c r="A46" s="2"/>
      <c r="B46" s="1"/>
      <c r="C46" s="1"/>
      <c r="D46" s="1"/>
      <c r="E46" s="1"/>
      <c r="F46" s="2"/>
      <c r="G46" s="2"/>
      <c r="H46" s="2"/>
      <c r="I46" s="3"/>
      <c r="J46" s="1"/>
      <c r="K46" s="1"/>
      <c r="L46" s="1"/>
      <c r="M46" s="1"/>
      <c r="N46" s="1"/>
      <c r="O46" s="1"/>
      <c r="P46" s="1"/>
    </row>
    <row r="47" spans="1:16" s="4" customFormat="1" ht="21.75" customHeight="1">
      <c r="A47" s="10" t="s">
        <v>67</v>
      </c>
      <c r="B47" s="1"/>
      <c r="C47" s="1"/>
      <c r="D47" s="1" t="s">
        <v>109</v>
      </c>
      <c r="E47" s="1"/>
      <c r="F47" s="2"/>
      <c r="G47" s="2"/>
      <c r="H47" s="2"/>
      <c r="I47" s="3"/>
      <c r="J47" s="1"/>
      <c r="K47" s="1"/>
      <c r="L47" s="1"/>
      <c r="M47" s="1"/>
      <c r="N47" s="1"/>
      <c r="O47" s="1"/>
      <c r="P47" s="1"/>
    </row>
    <row r="48" spans="1:16" s="4" customFormat="1" ht="21.75" customHeight="1">
      <c r="A48" s="10" t="s">
        <v>68</v>
      </c>
      <c r="B48" s="1"/>
      <c r="C48" s="1"/>
      <c r="D48" s="1"/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1.75" customHeight="1">
      <c r="A49" s="11" t="s">
        <v>69</v>
      </c>
      <c r="B49" s="1"/>
      <c r="C49" s="1"/>
      <c r="D49" s="1"/>
      <c r="E49" s="1"/>
      <c r="F49" s="1"/>
      <c r="G49" s="1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1.75" customHeight="1">
      <c r="A50" s="11" t="s">
        <v>70</v>
      </c>
      <c r="B50" s="1"/>
      <c r="C50" s="1"/>
      <c r="D50" s="1"/>
      <c r="E50" s="1"/>
      <c r="F50" s="1"/>
      <c r="G50" s="1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1.75" customHeight="1">
      <c r="A51" s="11" t="s">
        <v>71</v>
      </c>
      <c r="B51" s="1"/>
      <c r="C51" s="1"/>
      <c r="D51" s="1"/>
      <c r="E51" s="1"/>
      <c r="F51" s="1"/>
      <c r="G51" s="1"/>
      <c r="H51" s="2"/>
      <c r="I51" s="3"/>
      <c r="J51" s="1"/>
      <c r="K51" s="12" t="s">
        <v>77</v>
      </c>
      <c r="L51" s="28">
        <f ca="1">TODAY()</f>
        <v>45510</v>
      </c>
      <c r="M51" s="28"/>
      <c r="N51" s="1"/>
      <c r="O51" s="1"/>
      <c r="P51" s="1"/>
    </row>
    <row r="52" spans="1:16" s="4" customFormat="1" ht="21.75" customHeight="1">
      <c r="A52" s="11" t="s">
        <v>72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1.75" customHeight="1">
      <c r="A53" s="11" t="s">
        <v>73</v>
      </c>
      <c r="B53" s="1"/>
      <c r="C53" s="1"/>
      <c r="D53" s="1"/>
      <c r="E53" s="1"/>
      <c r="F53" s="1"/>
      <c r="G53" s="1"/>
      <c r="H53" s="2"/>
      <c r="I53" s="3"/>
      <c r="J53" s="1"/>
      <c r="K53" s="1"/>
      <c r="L53" s="1"/>
      <c r="M53" s="1"/>
      <c r="N53" s="1"/>
      <c r="O53" s="1"/>
      <c r="P53" s="1"/>
    </row>
    <row r="54" spans="1:16" s="4" customFormat="1" ht="21.75" customHeight="1">
      <c r="A54" s="11" t="s">
        <v>76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1.75" customHeight="1">
      <c r="A55" s="11" t="s">
        <v>97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1.75" customHeight="1">
      <c r="A56" s="11" t="s">
        <v>92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8" spans="1:16" s="4" customFormat="1" ht="21.75" customHeight="1">
      <c r="A58" s="5" t="s">
        <v>74</v>
      </c>
      <c r="B58" s="1"/>
      <c r="C58" s="1"/>
      <c r="D58" s="1"/>
      <c r="E58" s="1"/>
      <c r="F58" s="2"/>
      <c r="G58" s="2"/>
      <c r="H58" s="2"/>
      <c r="I58" s="3"/>
      <c r="J58" s="1"/>
      <c r="K58" s="1"/>
      <c r="L58" s="1"/>
      <c r="M58" s="1"/>
      <c r="N58" s="1"/>
      <c r="O58" s="1"/>
      <c r="P58" s="1"/>
    </row>
  </sheetData>
  <autoFilter ref="A10:P45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1:M51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5" r:id="rId7"/>
    <hyperlink ref="K29" r:id="rId8"/>
    <hyperlink ref="K30" r:id="rId9"/>
    <hyperlink ref="K32" r:id="rId10"/>
    <hyperlink ref="K37" r:id="rId11"/>
    <hyperlink ref="K40" r:id="rId12"/>
    <hyperlink ref="K18" r:id="rId13" display="jorge.faco@igh.com.br"/>
    <hyperlink ref="K17" r:id="rId14" display="geraldo.brito@igh.org.br"/>
    <hyperlink ref="K34" r:id="rId15"/>
    <hyperlink ref="K45" r:id="rId16"/>
    <hyperlink ref="K27" r:id="rId17"/>
    <hyperlink ref="K26" r:id="rId18"/>
    <hyperlink ref="K28" r:id="rId19"/>
    <hyperlink ref="K36" r:id="rId20"/>
    <hyperlink ref="K39" r:id="rId21"/>
    <hyperlink ref="K42" r:id="rId22"/>
    <hyperlink ref="K33" r:id="rId23"/>
    <hyperlink ref="K43" r:id="rId24"/>
    <hyperlink ref="K44" r:id="rId25"/>
    <hyperlink ref="K38" r:id="rId26"/>
  </hyperlinks>
  <printOptions horizontalCentered="1"/>
  <pageMargins left="0.19685039370078741" right="0.19685039370078741" top="0.39370078740157483" bottom="0.19685039370078741" header="0" footer="0"/>
  <pageSetup paperSize="9" scale="70" fitToHeight="0" pageOrder="overThenDown" orientation="landscape" useFirstPageNumber="1" r:id="rId27"/>
  <ignoredErrors>
    <ignoredError sqref="F29 F32 F24 F25 F30 F31" numberStoredAsText="1"/>
  </ignoredErrors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2024-08-06T20:53:01Z</cp:lastPrinted>
  <dcterms:created xsi:type="dcterms:W3CDTF">2022-01-25T16:42:27Z</dcterms:created>
  <dcterms:modified xsi:type="dcterms:W3CDTF">2024-08-06T20:54:21Z</dcterms:modified>
</cp:coreProperties>
</file>